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Override PartName="/xl/externalLinks/externalLink45.xml" ContentType="application/vnd.openxmlformats-officedocument.spreadsheetml.externalLink+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externalLinks/externalLink34.xml" ContentType="application/vnd.openxmlformats-officedocument.spreadsheetml.externalLink+xml"/>
  <Override PartName="/xl/externalLinks/externalLink43.xml" ContentType="application/vnd.openxmlformats-officedocument.spreadsheetml.externalLink+xml"/>
  <Override PartName="/xl/drawings/drawing2.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41.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drawings/drawing1.xml" ContentType="application/vnd.openxmlformats-officedocument.drawing+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360" yWindow="135" windowWidth="8415" windowHeight="5475" tabRatio="945" firstSheet="2" activeTab="20"/>
  </bookViews>
  <sheets>
    <sheet name="Links" sheetId="1" state="hidden" r:id="rId1"/>
    <sheet name="adjustments" sheetId="2" state="hidden" r:id="rId2"/>
    <sheet name="Title IEF" sheetId="3" r:id="rId3"/>
    <sheet name="BS" sheetId="4" r:id="rId4"/>
    <sheet name="P&amp;L" sheetId="5" r:id="rId5"/>
    <sheet name="Qtr - PnL" sheetId="6" state="hidden" r:id="rId6"/>
    <sheet name="Other Comp Income" sheetId="7" r:id="rId7"/>
    <sheet name="Qtr Other Comp Income" sheetId="8" state="hidden" r:id="rId8"/>
    <sheet name="Distri" sheetId="9" r:id="rId9"/>
    <sheet name="Qtr Distribution" sheetId="10" state="hidden" r:id="rId10"/>
    <sheet name="UHF" sheetId="11" r:id="rId11"/>
    <sheet name="Qtr - UHF" sheetId="12" state="hidden" r:id="rId12"/>
    <sheet name="cash flow" sheetId="13" r:id="rId13"/>
    <sheet name="Qtr -cashflow" sheetId="14" state="hidden" r:id="rId14"/>
    <sheet name="RP Q working" sheetId="15" state="hidden" r:id="rId15"/>
    <sheet name="cash flow working" sheetId="27" state="hidden" r:id="rId16"/>
    <sheet name="1" sheetId="16" r:id="rId17"/>
    <sheet name="P" sheetId="57" r:id="rId18"/>
    <sheet name="2" sheetId="17" r:id="rId19"/>
    <sheet name="3" sheetId="40" r:id="rId20"/>
    <sheet name="4"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A" localSheetId="16">'[1]last qrt2001'!#REF!</definedName>
    <definedName name="\A" localSheetId="19">'[1]last qrt2001'!#REF!</definedName>
    <definedName name="\A" localSheetId="20">'[1]last qrt2001'!#REF!</definedName>
    <definedName name="\a" localSheetId="14">#REF!</definedName>
    <definedName name="\A">'[1]last qrt2001'!#REF!</definedName>
    <definedName name="\B" localSheetId="16">'[1]last qrt2001'!#REF!</definedName>
    <definedName name="\B" localSheetId="19">'[1]last qrt2001'!#REF!</definedName>
    <definedName name="\B" localSheetId="20">'[1]last qrt2001'!#REF!</definedName>
    <definedName name="\b" localSheetId="14">#REF!</definedName>
    <definedName name="\B">'[1]last qrt2001'!#REF!</definedName>
    <definedName name="\c" localSheetId="16">#REF!</definedName>
    <definedName name="\c" localSheetId="19">#REF!</definedName>
    <definedName name="\c" localSheetId="20">#REF!</definedName>
    <definedName name="\c">#REF!</definedName>
    <definedName name="\d" localSheetId="16">#REF!</definedName>
    <definedName name="\d" localSheetId="19">#REF!</definedName>
    <definedName name="\d" localSheetId="20">#REF!</definedName>
    <definedName name="\d">#REF!</definedName>
    <definedName name="\e" localSheetId="16">#REF!</definedName>
    <definedName name="\e" localSheetId="19">#REF!</definedName>
    <definedName name="\e" localSheetId="20">#REF!</definedName>
    <definedName name="\e">#REF!</definedName>
    <definedName name="\i" localSheetId="16">#REF!</definedName>
    <definedName name="\i" localSheetId="19">#REF!</definedName>
    <definedName name="\i" localSheetId="20">#REF!</definedName>
    <definedName name="\i">#REF!</definedName>
    <definedName name="\l" localSheetId="19">#REF!</definedName>
    <definedName name="\l" localSheetId="20">#REF!</definedName>
    <definedName name="\l">#REF!</definedName>
    <definedName name="\m" localSheetId="16">#REF!</definedName>
    <definedName name="\m" localSheetId="19">#REF!</definedName>
    <definedName name="\m" localSheetId="20">#REF!</definedName>
    <definedName name="\m">#REF!</definedName>
    <definedName name="\n" localSheetId="19">#REF!</definedName>
    <definedName name="\n" localSheetId="20">#REF!</definedName>
    <definedName name="\n">#REF!</definedName>
    <definedName name="\o" localSheetId="16">#REF!</definedName>
    <definedName name="\o" localSheetId="19">#REF!</definedName>
    <definedName name="\o" localSheetId="20">#REF!</definedName>
    <definedName name="\o">#REF!</definedName>
    <definedName name="\q" localSheetId="16">#REF!</definedName>
    <definedName name="\q" localSheetId="19">#REF!</definedName>
    <definedName name="\q" localSheetId="20">#REF!</definedName>
    <definedName name="\q">#REF!</definedName>
    <definedName name="\R" localSheetId="16">'[1]last qrt2001'!#REF!</definedName>
    <definedName name="\R" localSheetId="19">'[1]last qrt2001'!#REF!</definedName>
    <definedName name="\R" localSheetId="20">'[1]last qrt2001'!#REF!</definedName>
    <definedName name="\R" localSheetId="14">'[1]last qrt2001'!#REF!</definedName>
    <definedName name="\R">'[1]last qrt2001'!#REF!</definedName>
    <definedName name="\S" localSheetId="16">'[1]last qrt2001'!#REF!</definedName>
    <definedName name="\S" localSheetId="19">'[1]last qrt2001'!#REF!</definedName>
    <definedName name="\S" localSheetId="20">'[1]last qrt2001'!#REF!</definedName>
    <definedName name="\s" localSheetId="14">#REF!</definedName>
    <definedName name="\S">'[1]last qrt2001'!#REF!</definedName>
    <definedName name="\T" localSheetId="16">'[2]Notes1-5(old)'!#REF!</definedName>
    <definedName name="\T" localSheetId="19">'[2]Notes1-5(old)'!#REF!</definedName>
    <definedName name="\T" localSheetId="20">'[2]Notes1-5(old)'!#REF!</definedName>
    <definedName name="\T">'[2]Notes1-5(old)'!#REF!</definedName>
    <definedName name="\z" localSheetId="16">#REF!</definedName>
    <definedName name="\z" localSheetId="19">#REF!</definedName>
    <definedName name="\z" localSheetId="20">#REF!</definedName>
    <definedName name="\z">#REF!</definedName>
    <definedName name="____ASH1">[3]Sheet4!$B$524:$E$625</definedName>
    <definedName name="____ASH2">[3]Sheet4!$P$422:$Q$523</definedName>
    <definedName name="____ASS1" localSheetId="19">#REF!</definedName>
    <definedName name="____ASS1" localSheetId="20">#REF!</definedName>
    <definedName name="____ASS1">#REF!</definedName>
    <definedName name="____ASS2" localSheetId="19">#REF!</definedName>
    <definedName name="____ASS2" localSheetId="20">#REF!</definedName>
    <definedName name="____ASS2">#REF!</definedName>
    <definedName name="____EPZ1">[3]Sheet4!$F$428:$F$519</definedName>
    <definedName name="____EPZ2">[3]Sheet4!$S$326:$S$417</definedName>
    <definedName name="____LIA1" localSheetId="19">#REF!</definedName>
    <definedName name="____LIA1" localSheetId="20">#REF!</definedName>
    <definedName name="____LIA1">#REF!</definedName>
    <definedName name="____LIA2" localSheetId="19">#REF!</definedName>
    <definedName name="____LIA2" localSheetId="20">#REF!</definedName>
    <definedName name="____LIA2">#REF!</definedName>
    <definedName name="____PL1" localSheetId="19">#REF!</definedName>
    <definedName name="____PL1" localSheetId="20">#REF!</definedName>
    <definedName name="____PL1">#REF!</definedName>
    <definedName name="____PL2" localSheetId="19">#REF!</definedName>
    <definedName name="____PL2" localSheetId="20">#REF!</definedName>
    <definedName name="____PL2">#REF!</definedName>
    <definedName name="____PP2" localSheetId="19">#REF!</definedName>
    <definedName name="____PP2" localSheetId="20">#REF!</definedName>
    <definedName name="____PP2">#REF!</definedName>
    <definedName name="____PP3" localSheetId="19">#REF!</definedName>
    <definedName name="____PP3" localSheetId="2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9">#REF!</definedName>
    <definedName name="___ASS1" localSheetId="20">#REF!</definedName>
    <definedName name="___ASS1" localSheetId="14">#REF!</definedName>
    <definedName name="___ASS1">#REF!</definedName>
    <definedName name="___ASS2" localSheetId="16">#REF!</definedName>
    <definedName name="___ASS2" localSheetId="19">#REF!</definedName>
    <definedName name="___ASS2" localSheetId="2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9">[6]AL905!#REF!</definedName>
    <definedName name="___hub0207" localSheetId="20">[6]AL905!#REF!</definedName>
    <definedName name="___hub0207">[6]AL905!#REF!</definedName>
    <definedName name="___LIA1" localSheetId="19">#REF!</definedName>
    <definedName name="___LIA1" localSheetId="20">#REF!</definedName>
    <definedName name="___LIA1" localSheetId="14">#REF!</definedName>
    <definedName name="___LIA1">#REF!</definedName>
    <definedName name="___LIA2" localSheetId="19">#REF!</definedName>
    <definedName name="___LIA2" localSheetId="20">#REF!</definedName>
    <definedName name="___LIA2">#REF!</definedName>
    <definedName name="___LMT1">'[5]I-B'!$F$1:$F$65536</definedName>
    <definedName name="___LMT2">'[5]I-BR'!$F$1:$F$65536</definedName>
    <definedName name="___PL1" localSheetId="19">#REF!</definedName>
    <definedName name="___PL1" localSheetId="20">#REF!</definedName>
    <definedName name="___PL1">#REF!</definedName>
    <definedName name="___PL2" localSheetId="19">#REF!</definedName>
    <definedName name="___PL2" localSheetId="20">#REF!</definedName>
    <definedName name="___PL2">#REF!</definedName>
    <definedName name="___PP2" localSheetId="19">#REF!</definedName>
    <definedName name="___PP2" localSheetId="20">#REF!</definedName>
    <definedName name="___PP2">#REF!</definedName>
    <definedName name="___PP3" localSheetId="19">#REF!</definedName>
    <definedName name="___PP3" localSheetId="2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6" hidden="1">'[7]29-30'!#REF!</definedName>
    <definedName name="__123Graph_A" localSheetId="19" hidden="1">'[7]29-30'!#REF!</definedName>
    <definedName name="__123Graph_A" localSheetId="20" hidden="1">'[7]29-30'!#REF!</definedName>
    <definedName name="__123Graph_A" localSheetId="14" hidden="1">'[7]29-30'!#REF!</definedName>
    <definedName name="__123Graph_A" hidden="1">'[7]29-30'!#REF!</definedName>
    <definedName name="__123Graph_B" localSheetId="16" hidden="1">'[7]29-30'!#REF!</definedName>
    <definedName name="__123Graph_B" localSheetId="19" hidden="1">'[7]29-30'!#REF!</definedName>
    <definedName name="__123Graph_B" localSheetId="20" hidden="1">'[7]29-30'!#REF!</definedName>
    <definedName name="__123Graph_B" hidden="1">'[7]29-30'!#REF!</definedName>
    <definedName name="__123Graph_X" localSheetId="16" hidden="1">'[7]29-30'!#REF!</definedName>
    <definedName name="__123Graph_X" localSheetId="19" hidden="1">'[7]29-30'!#REF!</definedName>
    <definedName name="__123Graph_X" localSheetId="20" hidden="1">'[7]29-30'!#REF!</definedName>
    <definedName name="__123Graph_X" hidden="1">'[7]29-30'!#REF!</definedName>
    <definedName name="__ASH1">[3]Sheet4!$B$524:$E$625</definedName>
    <definedName name="__ASH2">[3]Sheet4!$P$422:$Q$523</definedName>
    <definedName name="__ASS1" localSheetId="16">#REF!</definedName>
    <definedName name="__ASS1" localSheetId="19">#REF!</definedName>
    <definedName name="__ASS1" localSheetId="20">#REF!</definedName>
    <definedName name="__ASS1" localSheetId="14">#REF!</definedName>
    <definedName name="__ASS1">#REF!</definedName>
    <definedName name="__ASS2" localSheetId="16">#REF!</definedName>
    <definedName name="__ASS2" localSheetId="19">#REF!</definedName>
    <definedName name="__ASS2" localSheetId="20">#REF!</definedName>
    <definedName name="__ASS2">#REF!</definedName>
    <definedName name="__BSC1" localSheetId="19">#REF!</definedName>
    <definedName name="__BSC1" localSheetId="20">#REF!</definedName>
    <definedName name="__BSC1">#REF!</definedName>
    <definedName name="__BSD1" localSheetId="19">#REF!</definedName>
    <definedName name="__BSD1" localSheetId="20">#REF!</definedName>
    <definedName name="__BSD1">#REF!</definedName>
    <definedName name="__BSH1" localSheetId="19">#REF!</definedName>
    <definedName name="__BSH1" localSheetId="20">#REF!</definedName>
    <definedName name="__BSH1">#REF!</definedName>
    <definedName name="__BSP1" localSheetId="19">#REF!</definedName>
    <definedName name="__BSP1" localSheetId="20">#REF!</definedName>
    <definedName name="__BSP1">#REF!</definedName>
    <definedName name="__BSS1" localSheetId="19">#REF!</definedName>
    <definedName name="__BSS1" localSheetId="20">#REF!</definedName>
    <definedName name="__BSS1">#REF!</definedName>
    <definedName name="__BST1" localSheetId="19">#REF!</definedName>
    <definedName name="__BST1" localSheetId="20">#REF!</definedName>
    <definedName name="__BST1">#REF!</definedName>
    <definedName name="__Col1" localSheetId="19">#REF!</definedName>
    <definedName name="__Col1" localSheetId="2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6">[6]AL905!#REF!</definedName>
    <definedName name="__hub0207" localSheetId="19">[6]AL905!#REF!</definedName>
    <definedName name="__hub0207" localSheetId="20">[6]AL905!#REF!</definedName>
    <definedName name="__hub0207" localSheetId="14">[6]AL905!#REF!</definedName>
    <definedName name="__hub0207">[6]AL905!#REF!</definedName>
    <definedName name="__IEC1" localSheetId="19">#REF!</definedName>
    <definedName name="__IEC1" localSheetId="20">#REF!</definedName>
    <definedName name="__IEC1">#REF!</definedName>
    <definedName name="__IED1" localSheetId="19">#REF!</definedName>
    <definedName name="__IED1" localSheetId="20">#REF!</definedName>
    <definedName name="__IED1">#REF!</definedName>
    <definedName name="__IEH1" localSheetId="19">#REF!</definedName>
    <definedName name="__IEH1" localSheetId="20">#REF!</definedName>
    <definedName name="__IEH1">#REF!</definedName>
    <definedName name="__IEP1" localSheetId="19">#REF!</definedName>
    <definedName name="__IEP1" localSheetId="20">#REF!</definedName>
    <definedName name="__IEP1">#REF!</definedName>
    <definedName name="__IES1" localSheetId="19">#REF!</definedName>
    <definedName name="__IES1" localSheetId="20">#REF!</definedName>
    <definedName name="__IES1">#REF!</definedName>
    <definedName name="__IET1" localSheetId="19">#REF!</definedName>
    <definedName name="__IET1" localSheetId="20">#REF!</definedName>
    <definedName name="__IET1">#REF!</definedName>
    <definedName name="__LIA1" localSheetId="16">#REF!</definedName>
    <definedName name="__LIA1" localSheetId="19">#REF!</definedName>
    <definedName name="__LIA1" localSheetId="20">#REF!</definedName>
    <definedName name="__LIA1" localSheetId="14">#REF!</definedName>
    <definedName name="__LIA1">#REF!</definedName>
    <definedName name="__LIA2" localSheetId="16">#REF!</definedName>
    <definedName name="__LIA2" localSheetId="19">#REF!</definedName>
    <definedName name="__LIA2" localSheetId="20">#REF!</definedName>
    <definedName name="__LIA2">#REF!</definedName>
    <definedName name="__LMT1">'[5]I-B'!$F$1:$F$65536</definedName>
    <definedName name="__LMT2">'[5]I-BR'!$F$1:$F$65536</definedName>
    <definedName name="__PL1" localSheetId="16">#REF!</definedName>
    <definedName name="__PL1" localSheetId="19">#REF!</definedName>
    <definedName name="__PL1" localSheetId="20">#REF!</definedName>
    <definedName name="__PL1" localSheetId="14">#REF!</definedName>
    <definedName name="__PL1">#REF!</definedName>
    <definedName name="__PL2" localSheetId="16">#REF!</definedName>
    <definedName name="__PL2" localSheetId="19">#REF!</definedName>
    <definedName name="__PL2" localSheetId="20">#REF!</definedName>
    <definedName name="__PL2">#REF!</definedName>
    <definedName name="__pL3" localSheetId="19">#REF!</definedName>
    <definedName name="__pL3" localSheetId="20">#REF!</definedName>
    <definedName name="__pL3">#REF!</definedName>
    <definedName name="__PP2" localSheetId="16">#REF!</definedName>
    <definedName name="__PP2" localSheetId="19">#REF!</definedName>
    <definedName name="__PP2" localSheetId="20">#REF!</definedName>
    <definedName name="__PP2">#REF!</definedName>
    <definedName name="__PP3" localSheetId="16">#REF!</definedName>
    <definedName name="__PP3" localSheetId="19">#REF!</definedName>
    <definedName name="__PP3" localSheetId="20">#REF!</definedName>
    <definedName name="__PP3">#REF!</definedName>
    <definedName name="__REC1999">'[4]RC-0997'!$B$132:$Q$171</definedName>
    <definedName name="__TMO1" localSheetId="19">'[8]BS-OVS'!#REF!</definedName>
    <definedName name="__TMO1" localSheetId="2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9">#REF!</definedName>
    <definedName name="_1" localSheetId="20">#REF!</definedName>
    <definedName name="_1" localSheetId="14">#REF!</definedName>
    <definedName name="_1">#REF!</definedName>
    <definedName name="_1.1" localSheetId="19">#REF!</definedName>
    <definedName name="_1.1" localSheetId="20">#REF!</definedName>
    <definedName name="_1.1">#REF!</definedName>
    <definedName name="_1.2" localSheetId="16">[9]Sheet3!#REF!</definedName>
    <definedName name="_1.2" localSheetId="19">[9]Sheet3!#REF!</definedName>
    <definedName name="_1.2" localSheetId="20">[9]Sheet3!#REF!</definedName>
    <definedName name="_1.2" localSheetId="14">[9]Sheet3!#REF!</definedName>
    <definedName name="_1.2">[9]Sheet3!#REF!</definedName>
    <definedName name="_1_" localSheetId="19">#REF!</definedName>
    <definedName name="_1_" localSheetId="20">#REF!</definedName>
    <definedName name="_1_">#REF!</definedName>
    <definedName name="_10" localSheetId="19">#REF!</definedName>
    <definedName name="_10" localSheetId="20">#REF!</definedName>
    <definedName name="_10" localSheetId="14">#REF!</definedName>
    <definedName name="_10">#REF!</definedName>
    <definedName name="_11" localSheetId="19">#REF!</definedName>
    <definedName name="_11" localSheetId="20">#REF!</definedName>
    <definedName name="_11">#REF!</definedName>
    <definedName name="_12" localSheetId="16">#REF!</definedName>
    <definedName name="_12" localSheetId="19">#REF!</definedName>
    <definedName name="_12" localSheetId="20">#REF!</definedName>
    <definedName name="_12">#REF!</definedName>
    <definedName name="_13" localSheetId="19">#REF!</definedName>
    <definedName name="_13" localSheetId="20">#REF!</definedName>
    <definedName name="_13">#REF!</definedName>
    <definedName name="_14" localSheetId="16">#REF!</definedName>
    <definedName name="_14" localSheetId="19">#REF!</definedName>
    <definedName name="_14" localSheetId="20">#REF!</definedName>
    <definedName name="_14">#REF!</definedName>
    <definedName name="_15" localSheetId="19">#REF!</definedName>
    <definedName name="_15" localSheetId="20">#REF!</definedName>
    <definedName name="_15">#REF!</definedName>
    <definedName name="_16" localSheetId="19">#REF!</definedName>
    <definedName name="_16" localSheetId="20">#REF!</definedName>
    <definedName name="_16">#REF!</definedName>
    <definedName name="_17" localSheetId="19">#REF!</definedName>
    <definedName name="_17" localSheetId="20">#REF!</definedName>
    <definedName name="_17">#REF!</definedName>
    <definedName name="_18" localSheetId="19">#REF!</definedName>
    <definedName name="_18" localSheetId="20">#REF!</definedName>
    <definedName name="_18">#REF!</definedName>
    <definedName name="_19" localSheetId="16">#REF!</definedName>
    <definedName name="_19" localSheetId="19">#REF!</definedName>
    <definedName name="_19" localSheetId="20">#REF!</definedName>
    <definedName name="_19">#REF!</definedName>
    <definedName name="_2" localSheetId="19">#REF!</definedName>
    <definedName name="_2" localSheetId="20">#REF!</definedName>
    <definedName name="_2">#REF!</definedName>
    <definedName name="_2.1" localSheetId="19">#REF!</definedName>
    <definedName name="_2.1" localSheetId="20">#REF!</definedName>
    <definedName name="_2.1">#REF!</definedName>
    <definedName name="_2.2" localSheetId="16">[9]Sheet3!#REF!</definedName>
    <definedName name="_2.2" localSheetId="19">[9]Sheet3!#REF!</definedName>
    <definedName name="_2.2" localSheetId="20">[9]Sheet3!#REF!</definedName>
    <definedName name="_2.2" localSheetId="14">[9]Sheet3!#REF!</definedName>
    <definedName name="_2.2">[9]Sheet3!#REF!</definedName>
    <definedName name="_20" localSheetId="19">#REF!</definedName>
    <definedName name="_20" localSheetId="20">#REF!</definedName>
    <definedName name="_20" localSheetId="14">#REF!</definedName>
    <definedName name="_20">#REF!</definedName>
    <definedName name="_21" localSheetId="19">#REF!</definedName>
    <definedName name="_21" localSheetId="20">#REF!</definedName>
    <definedName name="_21">#REF!</definedName>
    <definedName name="_24_06_2004" localSheetId="16">#REF!</definedName>
    <definedName name="_24_06_2004" localSheetId="19">#REF!</definedName>
    <definedName name="_24_06_2004" localSheetId="20">#REF!</definedName>
    <definedName name="_24_06_2004">#REF!</definedName>
    <definedName name="_29_07_2004" localSheetId="16">#REF!</definedName>
    <definedName name="_29_07_2004" localSheetId="19">#REF!</definedName>
    <definedName name="_29_07_2004" localSheetId="20">#REF!</definedName>
    <definedName name="_29_07_2004">#REF!</definedName>
    <definedName name="_3" localSheetId="16">#REF!</definedName>
    <definedName name="_3" localSheetId="19">#REF!</definedName>
    <definedName name="_3" localSheetId="20">#REF!</definedName>
    <definedName name="_3">#REF!</definedName>
    <definedName name="_3.1">[3]Sheet4!$A$110</definedName>
    <definedName name="_3.2">[3]Sheet4!$O$8</definedName>
    <definedName name="_3.3" localSheetId="16">[9]Sheet2!#REF!</definedName>
    <definedName name="_3.3" localSheetId="19">[9]Sheet2!#REF!</definedName>
    <definedName name="_3.3" localSheetId="20">[9]Sheet2!#REF!</definedName>
    <definedName name="_3.3" localSheetId="14">[9]Sheet2!#REF!</definedName>
    <definedName name="_3.3">[9]Sheet2!#REF!</definedName>
    <definedName name="_4" localSheetId="16">#REF!</definedName>
    <definedName name="_4" localSheetId="19">#REF!</definedName>
    <definedName name="_4" localSheetId="20">#REF!</definedName>
    <definedName name="_4">#REF!</definedName>
    <definedName name="_4.1">[3]Sheet4!$A$214</definedName>
    <definedName name="_4.2">[3]Sheet4!$O$112</definedName>
    <definedName name="_5" localSheetId="19">#REF!</definedName>
    <definedName name="_5" localSheetId="20">#REF!</definedName>
    <definedName name="_5" localSheetId="14">#REF!</definedName>
    <definedName name="_5">#REF!</definedName>
    <definedName name="_5.1">[3]Sheet4!$A$318</definedName>
    <definedName name="_5.2">[3]Sheet4!$O$216</definedName>
    <definedName name="_6" localSheetId="19">#REF!</definedName>
    <definedName name="_6" localSheetId="20">#REF!</definedName>
    <definedName name="_6" localSheetId="14">#REF!</definedName>
    <definedName name="_6">#REF!</definedName>
    <definedName name="_6.1">[3]Sheet4!$A$422</definedName>
    <definedName name="_6.2">[3]Sheet4!$O$320</definedName>
    <definedName name="_7" localSheetId="19">#REF!</definedName>
    <definedName name="_7" localSheetId="20">#REF!</definedName>
    <definedName name="_7" localSheetId="14">#REF!</definedName>
    <definedName name="_7">#REF!</definedName>
    <definedName name="_7.1">[3]Sheet4!$A$526</definedName>
    <definedName name="_7.2">[3]Sheet4!$O$424</definedName>
    <definedName name="_8" localSheetId="16">#REF!</definedName>
    <definedName name="_8" localSheetId="19">#REF!</definedName>
    <definedName name="_8" localSheetId="20">#REF!</definedName>
    <definedName name="_8">#REF!</definedName>
    <definedName name="_9" localSheetId="16">#REF!</definedName>
    <definedName name="_9" localSheetId="19">#REF!</definedName>
    <definedName name="_9" localSheetId="20">#REF!</definedName>
    <definedName name="_9">#REF!</definedName>
    <definedName name="_ASH1" localSheetId="14">[10]Sheet4!$B$524:$E$625</definedName>
    <definedName name="_ASH1">[3]Sheet4!$B$524:$E$625</definedName>
    <definedName name="_ASH2" localSheetId="14">[10]Sheet4!$P$422:$Q$523</definedName>
    <definedName name="_ASH2">[3]Sheet4!$P$422:$Q$523</definedName>
    <definedName name="_ASS1" localSheetId="16">#REF!</definedName>
    <definedName name="_ASS1" localSheetId="19">#REF!</definedName>
    <definedName name="_ASS1" localSheetId="20">#REF!</definedName>
    <definedName name="_ASS1" localSheetId="14">'[11]Abu Dhabi'!#REF!</definedName>
    <definedName name="_ASS1">#REF!</definedName>
    <definedName name="_ASS2" localSheetId="16">#REF!</definedName>
    <definedName name="_ASS2" localSheetId="19">#REF!</definedName>
    <definedName name="_ASS2" localSheetId="20">#REF!</definedName>
    <definedName name="_ASS2" localSheetId="14">[12]BSDOMOVS!#REF!</definedName>
    <definedName name="_ASS2">#REF!</definedName>
    <definedName name="_BSC1" localSheetId="19">#REF!</definedName>
    <definedName name="_BSC1" localSheetId="20">#REF!</definedName>
    <definedName name="_BSC1">#REF!</definedName>
    <definedName name="_BSD1" localSheetId="16">#REF!</definedName>
    <definedName name="_BSD1" localSheetId="19">#REF!</definedName>
    <definedName name="_BSD1" localSheetId="20">#REF!</definedName>
    <definedName name="_BSD1">#REF!</definedName>
    <definedName name="_BSH1" localSheetId="16">#REF!</definedName>
    <definedName name="_BSH1" localSheetId="19">#REF!</definedName>
    <definedName name="_BSH1" localSheetId="20">#REF!</definedName>
    <definedName name="_BSH1">#REF!</definedName>
    <definedName name="_BSP1" localSheetId="16">#REF!</definedName>
    <definedName name="_BSP1" localSheetId="19">#REF!</definedName>
    <definedName name="_BSP1" localSheetId="20">#REF!</definedName>
    <definedName name="_BSP1">#REF!</definedName>
    <definedName name="_BSS1" localSheetId="16">#REF!</definedName>
    <definedName name="_BSS1" localSheetId="19">#REF!</definedName>
    <definedName name="_BSS1" localSheetId="20">#REF!</definedName>
    <definedName name="_BSS1">#REF!</definedName>
    <definedName name="_BST1" localSheetId="16">#REF!</definedName>
    <definedName name="_BST1" localSheetId="19">#REF!</definedName>
    <definedName name="_BST1" localSheetId="20">#REF!</definedName>
    <definedName name="_BST1">#REF!</definedName>
    <definedName name="_Col1" localSheetId="16">#REF!</definedName>
    <definedName name="_Col1" localSheetId="19">#REF!</definedName>
    <definedName name="_Col1" localSheetId="20">#REF!</definedName>
    <definedName name="_Col1">#REF!</definedName>
    <definedName name="_crt1">'[13]I-B'!$B$1:$B$65536</definedName>
    <definedName name="_crt2">'[13]I-BR'!$B$1:$B$65536</definedName>
    <definedName name="_EPZ1" localSheetId="14">[10]Sheet4!$F$428:$F$519</definedName>
    <definedName name="_EPZ1">[3]Sheet4!$F$428:$F$519</definedName>
    <definedName name="_EPZ2" localSheetId="14">[10]Sheet4!$S$326:$S$417</definedName>
    <definedName name="_EPZ2">[3]Sheet4!$S$326:$S$417</definedName>
    <definedName name="_Fill" hidden="1">[3]Sheet4!$F$300</definedName>
    <definedName name="_xlnm._FilterDatabase" localSheetId="16" hidden="1">#REF!</definedName>
    <definedName name="_xlnm._FilterDatabase" localSheetId="19" hidden="1">#REF!</definedName>
    <definedName name="_xlnm._FilterDatabase" localSheetId="20" hidden="1">#REF!</definedName>
    <definedName name="_xlnm._FilterDatabase" localSheetId="10" hidden="1">#REF!</definedName>
    <definedName name="_xlnm._FilterDatabase" hidden="1">#REF!</definedName>
    <definedName name="_FMT1">'[13]I-B'!$E$1:$E$65536</definedName>
    <definedName name="_FMT2">'[13]I-BR'!$E$1:$E$65536</definedName>
    <definedName name="_hub0207" localSheetId="16">[6]AL905!#REF!</definedName>
    <definedName name="_hub0207" localSheetId="19">[6]AL905!#REF!</definedName>
    <definedName name="_hub0207" localSheetId="20">[6]AL905!#REF!</definedName>
    <definedName name="_hub0207" localSheetId="14">[6]AL905!#REF!</definedName>
    <definedName name="_hub0207">[6]AL905!#REF!</definedName>
    <definedName name="_IEC1" localSheetId="16">#REF!</definedName>
    <definedName name="_IEC1" localSheetId="19">#REF!</definedName>
    <definedName name="_IEC1" localSheetId="20">#REF!</definedName>
    <definedName name="_IEC1" localSheetId="14">#REF!</definedName>
    <definedName name="_IEC1">#REF!</definedName>
    <definedName name="_IED1" localSheetId="16">#REF!</definedName>
    <definedName name="_IED1" localSheetId="19">#REF!</definedName>
    <definedName name="_IED1" localSheetId="20">#REF!</definedName>
    <definedName name="_IED1">#REF!</definedName>
    <definedName name="_IEH1" localSheetId="16">#REF!</definedName>
    <definedName name="_IEH1" localSheetId="19">#REF!</definedName>
    <definedName name="_IEH1" localSheetId="20">#REF!</definedName>
    <definedName name="_IEH1">#REF!</definedName>
    <definedName name="_IEP1" localSheetId="16">#REF!</definedName>
    <definedName name="_IEP1" localSheetId="19">#REF!</definedName>
    <definedName name="_IEP1" localSheetId="20">#REF!</definedName>
    <definedName name="_IEP1">#REF!</definedName>
    <definedName name="_IES1" localSheetId="16">#REF!</definedName>
    <definedName name="_IES1" localSheetId="19">#REF!</definedName>
    <definedName name="_IES1" localSheetId="20">#REF!</definedName>
    <definedName name="_IES1">#REF!</definedName>
    <definedName name="_IET1" localSheetId="16">#REF!</definedName>
    <definedName name="_IET1" localSheetId="19">#REF!</definedName>
    <definedName name="_IET1" localSheetId="20">#REF!</definedName>
    <definedName name="_IET1">#REF!</definedName>
    <definedName name="_LIA1" localSheetId="16">#REF!</definedName>
    <definedName name="_LIA1" localSheetId="19">#REF!</definedName>
    <definedName name="_LIA1" localSheetId="20">#REF!</definedName>
    <definedName name="_LIA1">#REF!</definedName>
    <definedName name="_LIA2" localSheetId="16">#REF!</definedName>
    <definedName name="_LIA2" localSheetId="19">#REF!</definedName>
    <definedName name="_LIA2" localSheetId="20">#REF!</definedName>
    <definedName name="_LIA2">#REF!</definedName>
    <definedName name="_LMT1">'[13]I-B'!$G$1:$G$65536</definedName>
    <definedName name="_LMT2">'[13]I-BR'!$G$1:$G$65536</definedName>
    <definedName name="_PL1" localSheetId="16">#REF!</definedName>
    <definedName name="_PL1" localSheetId="19">#REF!</definedName>
    <definedName name="_PL1" localSheetId="20">#REF!</definedName>
    <definedName name="_PL1">#REF!</definedName>
    <definedName name="_PL2" localSheetId="16">#REF!</definedName>
    <definedName name="_PL2" localSheetId="19">#REF!</definedName>
    <definedName name="_PL2" localSheetId="20">#REF!</definedName>
    <definedName name="_PL2">#REF!</definedName>
    <definedName name="_pL3" localSheetId="19">#REF!</definedName>
    <definedName name="_pL3" localSheetId="20">#REF!</definedName>
    <definedName name="_pL3">#REF!</definedName>
    <definedName name="_PP2" localSheetId="16">#REF!</definedName>
    <definedName name="_PP2" localSheetId="19">#REF!</definedName>
    <definedName name="_PP2" localSheetId="20">#REF!</definedName>
    <definedName name="_PP2">#REF!</definedName>
    <definedName name="_PP3" localSheetId="16">#REF!</definedName>
    <definedName name="_PP3" localSheetId="19">#REF!</definedName>
    <definedName name="_PP3" localSheetId="20">#REF!</definedName>
    <definedName name="_PP3">#REF!</definedName>
    <definedName name="_REC1999">'[4]RC-0997'!$B$132:$Q$171</definedName>
    <definedName name="_TMO1" localSheetId="16">'[8]BS-OVS'!#REF!</definedName>
    <definedName name="_TMO1" localSheetId="19">'[8]BS-OVS'!#REF!</definedName>
    <definedName name="_TMO1" localSheetId="20">'[8]BS-OVS'!#REF!</definedName>
    <definedName name="_TMO1" localSheetId="14">'[8]BS-OVS'!#REF!</definedName>
    <definedName name="_TMO1">'[8]BS-OVS'!#REF!</definedName>
    <definedName name="_UAE1" localSheetId="14">[10]Sheet4!$D$116:$D$207</definedName>
    <definedName name="_UAE1">[3]Sheet4!$D$116:$D$207</definedName>
    <definedName name="_UAE2" localSheetId="14">[10]Sheet4!$Q$14:$Q$105</definedName>
    <definedName name="_UAE2">[3]Sheet4!$Q$14:$Q$105</definedName>
    <definedName name="_UK1" localSheetId="14">[10]Sheet4!$F$324:$F$415</definedName>
    <definedName name="_UK1">[3]Sheet4!$F$324:$F$415</definedName>
    <definedName name="_UK2" localSheetId="14">[10]Sheet4!$S$222:$S$313</definedName>
    <definedName name="_UK2">[3]Sheet4!$S$222:$S$313</definedName>
    <definedName name="_USA1" localSheetId="14">[10]Sheet4!$D$428:$D$519</definedName>
    <definedName name="_USA1">[3]Sheet4!$D$428:$D$519</definedName>
    <definedName name="_USA2" localSheetId="14">[10]Sheet4!$Q$326:$Q$417</definedName>
    <definedName name="_USA2">[3]Sheet4!$Q$326:$Q$417</definedName>
    <definedName name="a" localSheetId="16">'[14]BS-OVS'!#REF!</definedName>
    <definedName name="a" localSheetId="19">'[14]BS-OVS'!#REF!</definedName>
    <definedName name="a" localSheetId="20">'[14]BS-OVS'!#REF!</definedName>
    <definedName name="a" localSheetId="14">'[14]BS-OVS'!#REF!</definedName>
    <definedName name="a">'[14]BS-OVS'!#REF!</definedName>
    <definedName name="AA" localSheetId="19">#REF!</definedName>
    <definedName name="AA" localSheetId="20">#REF!</definedName>
    <definedName name="AA" localSheetId="14">#REF!</definedName>
    <definedName name="AA">#REF!</definedName>
    <definedName name="aaa" localSheetId="19">#REF!</definedName>
    <definedName name="aaa" localSheetId="20">#REF!</definedName>
    <definedName name="aaa">#REF!</definedName>
    <definedName name="aaaaa" localSheetId="16">[9]Sheet3!#REF!</definedName>
    <definedName name="aaaaa" localSheetId="19">[9]Sheet3!#REF!</definedName>
    <definedName name="aaaaa" localSheetId="20">[9]Sheet3!#REF!</definedName>
    <definedName name="aaaaa" localSheetId="14">[9]Sheet3!#REF!</definedName>
    <definedName name="aaaaa">[9]Sheet3!#REF!</definedName>
    <definedName name="AB" localSheetId="19">#REF!</definedName>
    <definedName name="AB" localSheetId="20">#REF!</definedName>
    <definedName name="AB" localSheetId="14">#REF!</definedName>
    <definedName name="AB">#REF!</definedName>
    <definedName name="abc" localSheetId="16">#REF!</definedName>
    <definedName name="abc" localSheetId="19">#REF!</definedName>
    <definedName name="abc" localSheetId="20">#REF!</definedName>
    <definedName name="abc">#REF!</definedName>
    <definedName name="AC" localSheetId="19">#REF!</definedName>
    <definedName name="AC" localSheetId="20">#REF!</definedName>
    <definedName name="ac" localSheetId="14">[15]INPUT!$B$6:$G$83</definedName>
    <definedName name="AC">#REF!</definedName>
    <definedName name="Acc.Code" localSheetId="16">#REF!</definedName>
    <definedName name="Acc.Code" localSheetId="19">#REF!</definedName>
    <definedName name="Acc.Code" localSheetId="20">#REF!</definedName>
    <definedName name="Acc.Code">#REF!</definedName>
    <definedName name="ad">[16]A!$Q$604:$Q$639</definedName>
    <definedName name="adghs" localSheetId="19">#REF!</definedName>
    <definedName name="adghs" localSheetId="20">#REF!</definedName>
    <definedName name="adghs">#REF!</definedName>
    <definedName name="ADV" localSheetId="16">[17]acct!#REF!</definedName>
    <definedName name="ADV" localSheetId="19">[17]acct!#REF!</definedName>
    <definedName name="ADV" localSheetId="20">[17]acct!#REF!</definedName>
    <definedName name="ADV" localSheetId="14">[17]acct!#REF!</definedName>
    <definedName name="ADV">[17]acct!#REF!</definedName>
    <definedName name="AED" localSheetId="16">#REF!</definedName>
    <definedName name="AED" localSheetId="19">#REF!</definedName>
    <definedName name="AED" localSheetId="20">#REF!</definedName>
    <definedName name="AED">#REF!</definedName>
    <definedName name="affair" localSheetId="16">[18]BSDOMOVS!#REF!</definedName>
    <definedName name="affair" localSheetId="19">[18]BSDOMOVS!#REF!</definedName>
    <definedName name="affair" localSheetId="20">[18]BSDOMOVS!#REF!</definedName>
    <definedName name="affair" localSheetId="14">[18]BSDOMOVS!#REF!</definedName>
    <definedName name="affair">[18]BSDOMOVS!#REF!</definedName>
    <definedName name="AKK" localSheetId="6" hidden="1">{"'CALL MONEY'!$K$53"}</definedName>
    <definedName name="AKK" localSheetId="14" hidden="1">{"'CALL MONEY'!$K$53"}</definedName>
    <definedName name="AKK" localSheetId="10" hidden="1">{"'CALL MONEY'!$K$53"}</definedName>
    <definedName name="AKK" hidden="1">{"'CALL MONEY'!$K$53"}</definedName>
    <definedName name="alco" localSheetId="16">#REF!</definedName>
    <definedName name="alco" localSheetId="19">#REF!</definedName>
    <definedName name="alco" localSheetId="20">#REF!</definedName>
    <definedName name="alco">#REF!</definedName>
    <definedName name="alijamall1">'[1]last qrt2001'!#REF!</definedName>
    <definedName name="Amount" localSheetId="16">#REF!</definedName>
    <definedName name="Amount" localSheetId="19">#REF!</definedName>
    <definedName name="Amount" localSheetId="20">#REF!</definedName>
    <definedName name="Amount">#REF!</definedName>
    <definedName name="annex1">#REF!</definedName>
    <definedName name="APAGE1" localSheetId="19">#REF!</definedName>
    <definedName name="APAGE1" localSheetId="20">#REF!</definedName>
    <definedName name="APAGE1">#REF!</definedName>
    <definedName name="APAGE2" localSheetId="19">#REF!</definedName>
    <definedName name="APAGE2" localSheetId="20">#REF!</definedName>
    <definedName name="APAGE2">#REF!</definedName>
    <definedName name="APAGE3" localSheetId="19">#REF!</definedName>
    <definedName name="APAGE3" localSheetId="20">#REF!</definedName>
    <definedName name="APAGE3">#REF!</definedName>
    <definedName name="APAGE4" localSheetId="19">#REF!</definedName>
    <definedName name="APAGE4" localSheetId="20">#REF!</definedName>
    <definedName name="APAGE4">#REF!</definedName>
    <definedName name="ARA_Threshold" localSheetId="19">#REF!</definedName>
    <definedName name="ARA_Threshold" localSheetId="20">#REF!</definedName>
    <definedName name="ARA_Threshold">#REF!</definedName>
    <definedName name="ARP_Threshold" localSheetId="19">#REF!</definedName>
    <definedName name="ARP_Threshold" localSheetId="20">#REF!</definedName>
    <definedName name="ARP_Threshold">#REF!</definedName>
    <definedName name="as">[10]Sheet4!$A$421:$Q$523</definedName>
    <definedName name="AS2DocOpenMode" hidden="1">"AS2DocumentEdit"</definedName>
    <definedName name="AS2LinkLS" hidden="1">Links!A1</definedName>
    <definedName name="AS2ReportLS" hidden="1">1</definedName>
    <definedName name="AS2StaticLS" localSheetId="19" hidden="1">#REF!</definedName>
    <definedName name="AS2StaticLS" localSheetId="20" hidden="1">#REF!</definedName>
    <definedName name="AS2StaticLS" hidden="1">#REF!</definedName>
    <definedName name="AS2SyncStepLS" hidden="1">0</definedName>
    <definedName name="AS2TickmarkLS" localSheetId="19" hidden="1">#REF!</definedName>
    <definedName name="AS2TickmarkLS" localSheetId="20" hidden="1">#REF!</definedName>
    <definedName name="AS2TickmarkLS" localSheetId="14" hidden="1">#REF!</definedName>
    <definedName name="AS2TickmarkLS" hidden="1">#REF!</definedName>
    <definedName name="AS2VersionLS" hidden="1">300</definedName>
    <definedName name="asd" localSheetId="19">#REF!</definedName>
    <definedName name="asd" localSheetId="20">#REF!</definedName>
    <definedName name="asd">#REF!</definedName>
    <definedName name="asdf" localSheetId="6" hidden="1">{"'CALL MONEY'!$K$53"}</definedName>
    <definedName name="asdf" localSheetId="14" hidden="1">{"'CALL MONEY'!$K$53"}</definedName>
    <definedName name="asdf" localSheetId="10" hidden="1">{"'CALL MONEY'!$K$53"}</definedName>
    <definedName name="asdf" hidden="1">{"'CALL MONEY'!$K$53"}</definedName>
    <definedName name="ashdah" localSheetId="19">#REF!</definedName>
    <definedName name="ashdah" localSheetId="20">#REF!</definedName>
    <definedName name="ashdah">#REF!</definedName>
    <definedName name="ASHRAF" localSheetId="19">#REF!</definedName>
    <definedName name="ASHRAF" localSheetId="20">#REF!</definedName>
    <definedName name="ASHRAF" localSheetId="14">#REF!</definedName>
    <definedName name="ASHRAF">#REF!</definedName>
    <definedName name="ASSE" localSheetId="16">[9]Sheet3!#REF!</definedName>
    <definedName name="ASSE" localSheetId="19">[9]Sheet3!#REF!</definedName>
    <definedName name="ASSE" localSheetId="20">[9]Sheet3!#REF!</definedName>
    <definedName name="ASSE" localSheetId="14">[9]Sheet3!#REF!</definedName>
    <definedName name="ASSE">[9]Sheet3!#REF!</definedName>
    <definedName name="ASSET1" localSheetId="19">#REF!</definedName>
    <definedName name="ASSET1" localSheetId="20">#REF!</definedName>
    <definedName name="ASSET1" localSheetId="14">#REF!</definedName>
    <definedName name="ASSET1">#REF!</definedName>
    <definedName name="ASSET2" localSheetId="19">#REF!</definedName>
    <definedName name="ASSET2" localSheetId="20">#REF!</definedName>
    <definedName name="ASSET2">#REF!</definedName>
    <definedName name="ASSET3" localSheetId="19">#REF!</definedName>
    <definedName name="ASSET3" localSheetId="20">#REF!</definedName>
    <definedName name="ASSET3">#REF!</definedName>
    <definedName name="ASSET4" localSheetId="19">#REF!</definedName>
    <definedName name="ASSET4" localSheetId="20">#REF!</definedName>
    <definedName name="ASSET4">#REF!</definedName>
    <definedName name="aug" localSheetId="16">#REF!</definedName>
    <definedName name="aug" localSheetId="19">#REF!</definedName>
    <definedName name="aug" localSheetId="20">#REF!</definedName>
    <definedName name="aug">#REF!</definedName>
    <definedName name="B" localSheetId="16">#REF!</definedName>
    <definedName name="B" localSheetId="19">#REF!</definedName>
    <definedName name="B" localSheetId="20">#REF!</definedName>
    <definedName name="B">#REF!</definedName>
    <definedName name="bahrain">[19]BAHRAIN!$A$14:$F$23</definedName>
    <definedName name="BAHRAIN1">[3]Sheet4!$L$14:$L$105</definedName>
    <definedName name="BAHRAIN2">[3]Sheet4!$Y$14:$Y$105</definedName>
    <definedName name="BalanceSheetDates" localSheetId="19">#REF!</definedName>
    <definedName name="BalanceSheetDates" localSheetId="20">#REF!</definedName>
    <definedName name="BalanceSheetDates">#REF!</definedName>
    <definedName name="BalType" localSheetId="0" hidden="1">TRUE</definedName>
    <definedName name="bela" localSheetId="19">#REF!</definedName>
    <definedName name="bela" localSheetId="20">#REF!</definedName>
    <definedName name="bela">#REF!</definedName>
    <definedName name="BELOW" localSheetId="16">#REF!</definedName>
    <definedName name="BELOW" localSheetId="19">#REF!</definedName>
    <definedName name="BELOW" localSheetId="20">#REF!</definedName>
    <definedName name="BELOW">#REF!</definedName>
    <definedName name="BG_Del" hidden="1">15</definedName>
    <definedName name="BG_Ins" hidden="1">4</definedName>
    <definedName name="BG_Mod" hidden="1">6</definedName>
    <definedName name="BOOK" localSheetId="19">#REF!</definedName>
    <definedName name="BOOK" localSheetId="20">#REF!</definedName>
    <definedName name="BOOK">#REF!</definedName>
    <definedName name="BOTTOM" localSheetId="19">#REF!</definedName>
    <definedName name="BOTTOM" localSheetId="20">#REF!</definedName>
    <definedName name="BOTTOM">#REF!</definedName>
    <definedName name="BS">[20]woRKING!$A$177:$D$346</definedName>
    <definedName name="BSC" localSheetId="16">#REF!</definedName>
    <definedName name="BSC" localSheetId="19">#REF!</definedName>
    <definedName name="BSC" localSheetId="20">#REF!</definedName>
    <definedName name="BSC">#REF!</definedName>
    <definedName name="BSCO" localSheetId="16">#REF!</definedName>
    <definedName name="BSCO" localSheetId="19">#REF!</definedName>
    <definedName name="BSCO" localSheetId="20">#REF!</definedName>
    <definedName name="BSCO">#REF!</definedName>
    <definedName name="BSCO1" localSheetId="16">#REF!</definedName>
    <definedName name="BSCO1" localSheetId="19">#REF!</definedName>
    <definedName name="BSCO1" localSheetId="20">#REF!</definedName>
    <definedName name="BSCO1">#REF!</definedName>
    <definedName name="BSCOMB" localSheetId="19">#REF!</definedName>
    <definedName name="BSCOMB" localSheetId="20">#REF!</definedName>
    <definedName name="BSCOMB">#REF!</definedName>
    <definedName name="BSD" localSheetId="16">#REF!</definedName>
    <definedName name="BSD" localSheetId="19">#REF!</definedName>
    <definedName name="BSD" localSheetId="20">#REF!</definedName>
    <definedName name="BSD">#REF!</definedName>
    <definedName name="bsdec">'[21]December 06'!$A$93:$D$158</definedName>
    <definedName name="bsdec06" localSheetId="16">#REF!</definedName>
    <definedName name="bsdec06" localSheetId="19">#REF!</definedName>
    <definedName name="bsdec06" localSheetId="20">#REF!</definedName>
    <definedName name="bsdec06">#REF!</definedName>
    <definedName name="BSH" localSheetId="16">#REF!</definedName>
    <definedName name="BSH" localSheetId="19">#REF!</definedName>
    <definedName name="BSH" localSheetId="20">#REF!</definedName>
    <definedName name="BSH">#REF!</definedName>
    <definedName name="bsmarch">[22]MarchSL904!$A$102:$C$191</definedName>
    <definedName name="bsmarch07">'[23]March 110'!$A$84:$C$153</definedName>
    <definedName name="bsn" localSheetId="16">#REF!</definedName>
    <definedName name="bsn" localSheetId="19">#REF!</definedName>
    <definedName name="bsn" localSheetId="20">#REF!</definedName>
    <definedName name="bsn">#REF!</definedName>
    <definedName name="BSP" localSheetId="16">#REF!</definedName>
    <definedName name="BSP" localSheetId="19">#REF!</definedName>
    <definedName name="BSP" localSheetId="20">#REF!</definedName>
    <definedName name="BSP">#REF!</definedName>
    <definedName name="BSS" localSheetId="16">#REF!</definedName>
    <definedName name="BSS" localSheetId="19">#REF!</definedName>
    <definedName name="BSS" localSheetId="20">#REF!</definedName>
    <definedName name="BSS">#REF!</definedName>
    <definedName name="BST" localSheetId="16">#REF!</definedName>
    <definedName name="BST" localSheetId="19">#REF!</definedName>
    <definedName name="BST" localSheetId="20">#REF!</definedName>
    <definedName name="BST">#REF!</definedName>
    <definedName name="BuiltIn_AutoFilter___2" localSheetId="19">#REF!</definedName>
    <definedName name="BuiltIn_AutoFilter___2" localSheetId="20">#REF!</definedName>
    <definedName name="BuiltIn_AutoFilter___2">#REF!</definedName>
    <definedName name="CC" localSheetId="16">'[1]last qrt2001'!#REF!</definedName>
    <definedName name="CC" localSheetId="19">'[1]last qrt2001'!#REF!</definedName>
    <definedName name="CC" localSheetId="20">'[1]last qrt2001'!#REF!</definedName>
    <definedName name="CC" localSheetId="14">[9]Sheet3!#REF!</definedName>
    <definedName name="CC">'[1]last qrt2001'!#REF!</definedName>
    <definedName name="CH.IN.EQUIT" localSheetId="16">[17]acct!#REF!</definedName>
    <definedName name="CH.IN.EQUIT" localSheetId="19">[17]acct!#REF!</definedName>
    <definedName name="CH.IN.EQUIT" localSheetId="20">[17]acct!#REF!</definedName>
    <definedName name="CH.IN.EQUIT">[17]acct!#REF!</definedName>
    <definedName name="cHECK" localSheetId="16">[17]acct!#REF!</definedName>
    <definedName name="cHECK" localSheetId="19">[17]acct!#REF!</definedName>
    <definedName name="cHECK" localSheetId="20">[17]acct!#REF!</definedName>
    <definedName name="cHECK">[17]acct!#REF!</definedName>
    <definedName name="chk" localSheetId="16">#REF!</definedName>
    <definedName name="chk" localSheetId="19">#REF!</definedName>
    <definedName name="chk" localSheetId="20">#REF!</definedName>
    <definedName name="chk">#REF!</definedName>
    <definedName name="Classified" localSheetId="16">#REF!</definedName>
    <definedName name="Classified" localSheetId="19">#REF!</definedName>
    <definedName name="Classified" localSheetId="20">#REF!</definedName>
    <definedName name="Classified">#REF!</definedName>
    <definedName name="closing" localSheetId="16">[12]BSDOMOVS!#REF!</definedName>
    <definedName name="closing" localSheetId="19">[12]BSDOMOVS!#REF!</definedName>
    <definedName name="closing" localSheetId="20">[12]BSDOMOVS!#REF!</definedName>
    <definedName name="closing" localSheetId="14">[12]BSDOMOVS!#REF!</definedName>
    <definedName name="closing">[12]BSDOMOVS!#REF!</definedName>
    <definedName name="ColorNames" localSheetId="19">#REF!</definedName>
    <definedName name="ColorNames" localSheetId="20">#REF!</definedName>
    <definedName name="ColorNames" localSheetId="14">#REF!</definedName>
    <definedName name="ColorNames">#REF!</definedName>
    <definedName name="Commentary" localSheetId="16">#REF!</definedName>
    <definedName name="Commentary" localSheetId="19">#REF!</definedName>
    <definedName name="Commentary" localSheetId="20">#REF!</definedName>
    <definedName name="Commentary">#REF!</definedName>
    <definedName name="cons" localSheetId="6" hidden="1">{"'CALL MONEY'!$K$53"}</definedName>
    <definedName name="cons" localSheetId="14" hidden="1">{"'CALL MONEY'!$K$53"}</definedName>
    <definedName name="cons" localSheetId="10" hidden="1">{"'CALL MONEY'!$K$53"}</definedName>
    <definedName name="cons" hidden="1">{"'CALL MONEY'!$K$53"}</definedName>
    <definedName name="Conventions" localSheetId="19">#REF!</definedName>
    <definedName name="Conventions" localSheetId="20">#REF!</definedName>
    <definedName name="Conventions">#REF!</definedName>
    <definedName name="Copy" localSheetId="6" hidden="1">{"'CALL MONEY'!$K$53"}</definedName>
    <definedName name="Copy" localSheetId="14" hidden="1">{"'CALL MONEY'!$K$53"}</definedName>
    <definedName name="Copy" localSheetId="10" hidden="1">{"'CALL MONEY'!$K$53"}</definedName>
    <definedName name="Copy" hidden="1">{"'CALL MONEY'!$K$53"}</definedName>
    <definedName name="CRED" localSheetId="16">[17]acct!#REF!</definedName>
    <definedName name="CRED" localSheetId="19">[17]acct!#REF!</definedName>
    <definedName name="CRED" localSheetId="20">[17]acct!#REF!</definedName>
    <definedName name="CRED">[17]acct!#REF!</definedName>
    <definedName name="Currency" localSheetId="19">#REF!</definedName>
    <definedName name="Currency" localSheetId="20">#REF!</definedName>
    <definedName name="Currency" localSheetId="14">#REF!</definedName>
    <definedName name="Currency">#REF!</definedName>
    <definedName name="d" localSheetId="16">#REF!</definedName>
    <definedName name="d" localSheetId="19">#REF!</definedName>
    <definedName name="d" localSheetId="20">#REF!</definedName>
    <definedName name="d">#REF!</definedName>
    <definedName name="da" localSheetId="19">#REF!</definedName>
    <definedName name="da" localSheetId="20">#REF!</definedName>
    <definedName name="da">#REF!</definedName>
    <definedName name="Dbase" localSheetId="16">#REF!</definedName>
    <definedName name="Dbase" localSheetId="19">#REF!</definedName>
    <definedName name="Dbase" localSheetId="20">#REF!</definedName>
    <definedName name="Dbase">#REF!</definedName>
    <definedName name="DD" localSheetId="16">'[1]last qrt2001'!#REF!</definedName>
    <definedName name="DD" localSheetId="19">'[1]last qrt2001'!#REF!</definedName>
    <definedName name="DD" localSheetId="20">'[1]last qrt2001'!#REF!</definedName>
    <definedName name="DD" localSheetId="14">'[1]last qrt2001'!#REF!</definedName>
    <definedName name="DD">'[1]last qrt2001'!#REF!</definedName>
    <definedName name="dddd" localSheetId="16">'[24]BS-OVS'!#REF!</definedName>
    <definedName name="dddd" localSheetId="19">'[24]BS-OVS'!#REF!</definedName>
    <definedName name="dddd" localSheetId="20">'[24]BS-OVS'!#REF!</definedName>
    <definedName name="dddd">'[24]BS-OVS'!#REF!</definedName>
    <definedName name="dEFF.LIA" localSheetId="16">[17]acct!#REF!</definedName>
    <definedName name="dEFF.LIA" localSheetId="19">[17]acct!#REF!</definedName>
    <definedName name="dEFF.LIA" localSheetId="20">[17]acct!#REF!</definedName>
    <definedName name="dEFF.LIA">[17]acct!#REF!</definedName>
    <definedName name="Description" localSheetId="16">#REF!</definedName>
    <definedName name="Description" localSheetId="19">#REF!</definedName>
    <definedName name="Description" localSheetId="20">#REF!</definedName>
    <definedName name="Description">#REF!</definedName>
    <definedName name="dfaf" localSheetId="19">#REF!</definedName>
    <definedName name="dfaf" localSheetId="20">#REF!</definedName>
    <definedName name="dfaf">#REF!</definedName>
    <definedName name="DFD" localSheetId="16">'[25]Abu Dhabi'!#REF!</definedName>
    <definedName name="DFD" localSheetId="19">'[25]Abu Dhabi'!#REF!</definedName>
    <definedName name="DFD" localSheetId="20">'[25]Abu Dhabi'!#REF!</definedName>
    <definedName name="DFD" localSheetId="14">'[25]Abu Dhabi'!#REF!</definedName>
    <definedName name="DFD">'[25]Abu Dhabi'!#REF!</definedName>
    <definedName name="Differences" localSheetId="19">#REF!</definedName>
    <definedName name="Differences" localSheetId="20">#REF!</definedName>
    <definedName name="Differences" localSheetId="14">#REF!</definedName>
    <definedName name="Differences">#REF!</definedName>
    <definedName name="Differnces" localSheetId="16">'[26]Notes1-5'!#REF!</definedName>
    <definedName name="Differnces" localSheetId="19">'[26]Notes1-5'!#REF!</definedName>
    <definedName name="Differnces" localSheetId="20">'[26]Notes1-5'!#REF!</definedName>
    <definedName name="Differnces" localSheetId="14">'[26]Notes1-5'!#REF!</definedName>
    <definedName name="Differnces">'[26]Notes1-5'!#REF!</definedName>
    <definedName name="doha">'[19]DOHA QATAR '!$A$14:$P$33</definedName>
    <definedName name="dom" localSheetId="16">#REF!</definedName>
    <definedName name="dom" localSheetId="19">#REF!</definedName>
    <definedName name="dom" localSheetId="20">#REF!</definedName>
    <definedName name="dom">#REF!</definedName>
    <definedName name="dombs" localSheetId="16">#REF!</definedName>
    <definedName name="dombs" localSheetId="19">#REF!</definedName>
    <definedName name="dombs" localSheetId="20">#REF!</definedName>
    <definedName name="dombs">#REF!</definedName>
    <definedName name="DOMOVS" localSheetId="19">#REF!</definedName>
    <definedName name="DOMOVS" localSheetId="20">#REF!</definedName>
    <definedName name="DOMOVS">#REF!</definedName>
    <definedName name="dr" localSheetId="19">#REF!</definedName>
    <definedName name="dr" localSheetId="20">#REF!</definedName>
    <definedName name="dr">#REF!</definedName>
    <definedName name="dx" localSheetId="16">#REF!</definedName>
    <definedName name="dx" localSheetId="19">#REF!</definedName>
    <definedName name="dx" localSheetId="20">#REF!</definedName>
    <definedName name="dx">#REF!</definedName>
    <definedName name="E" localSheetId="19">#REF!</definedName>
    <definedName name="E" localSheetId="20">#REF!</definedName>
    <definedName name="E">#REF!</definedName>
    <definedName name="EPAGE1" localSheetId="19">#REF!</definedName>
    <definedName name="EPAGE1" localSheetId="20">#REF!</definedName>
    <definedName name="EPAGE1">#REF!</definedName>
    <definedName name="EXP" localSheetId="16">'[1]last qrt2001'!#REF!</definedName>
    <definedName name="EXP" localSheetId="19">'[1]last qrt2001'!#REF!</definedName>
    <definedName name="EXP" localSheetId="20">'[1]last qrt2001'!#REF!</definedName>
    <definedName name="EXP" localSheetId="14">#REF!</definedName>
    <definedName name="EXP">'[1]last qrt2001'!#REF!</definedName>
    <definedName name="F" localSheetId="16">'[27]FINANCE CODE'!#REF!</definedName>
    <definedName name="F" localSheetId="19">'[27]FINANCE CODE'!#REF!</definedName>
    <definedName name="F" localSheetId="20">'[27]FINANCE CODE'!#REF!</definedName>
    <definedName name="F" localSheetId="14">'[27]FINANCE CODE'!#REF!</definedName>
    <definedName name="F">'[27]FINANCE CODE'!#REF!</definedName>
    <definedName name="f_name">'[28]A-C CODE &amp; NAME'!$B$1:$C$193</definedName>
    <definedName name="FA" localSheetId="16">[17]acct!#REF!</definedName>
    <definedName name="FA" localSheetId="19">[17]acct!#REF!</definedName>
    <definedName name="FA" localSheetId="20">[17]acct!#REF!</definedName>
    <definedName name="FA" localSheetId="14">[17]acct!#REF!</definedName>
    <definedName name="FA">[17]acct!#REF!</definedName>
    <definedName name="Fcy" localSheetId="16">#REF!</definedName>
    <definedName name="Fcy" localSheetId="19">#REF!</definedName>
    <definedName name="Fcy" localSheetId="20">#REF!</definedName>
    <definedName name="Fcy">#REF!</definedName>
    <definedName name="FDE" localSheetId="16">'[29]Notes1-5'!#REF!</definedName>
    <definedName name="FDE" localSheetId="19">'[29]Notes1-5'!#REF!</definedName>
    <definedName name="FDE" localSheetId="20">'[29]Notes1-5'!#REF!</definedName>
    <definedName name="FDE" localSheetId="14">'[29]Notes1-5'!#REF!</definedName>
    <definedName name="FDE">'[29]Notes1-5'!#REF!</definedName>
    <definedName name="FinancialGraphs" localSheetId="16">#REF!</definedName>
    <definedName name="FinancialGraphs" localSheetId="19">#REF!</definedName>
    <definedName name="FinancialGraphs" localSheetId="20">#REF!</definedName>
    <definedName name="FinancialGraphs" localSheetId="14">#REF!</definedName>
    <definedName name="FinancialGraphs">#REF!</definedName>
    <definedName name="FINASSET" localSheetId="16">[17]acct!#REF!</definedName>
    <definedName name="FINASSET" localSheetId="19">[17]acct!#REF!</definedName>
    <definedName name="FINASSET" localSheetId="20">[17]acct!#REF!</definedName>
    <definedName name="FINASSET" localSheetId="14">[17]acct!#REF!</definedName>
    <definedName name="FINASSET">[17]acct!#REF!</definedName>
    <definedName name="flegtcher123" hidden="1">{"'CALL MONEY'!$K$53"}</definedName>
    <definedName name="fletcher" hidden="1">{"'CALL MONEY'!$K$53"}</definedName>
    <definedName name="Foreign" localSheetId="16">#REF!</definedName>
    <definedName name="Foreign" localSheetId="19">#REF!</definedName>
    <definedName name="Foreign" localSheetId="20">#REF!</definedName>
    <definedName name="Foreign">#REF!</definedName>
    <definedName name="FORM" localSheetId="16">#REF!</definedName>
    <definedName name="FORM" localSheetId="19">#REF!</definedName>
    <definedName name="FORM" localSheetId="20">#REF!</definedName>
    <definedName name="FORM">#REF!</definedName>
    <definedName name="FP_EU_0206__00246_04" localSheetId="16">#REF!</definedName>
    <definedName name="FP_EU_0206__00246_04" localSheetId="19">#REF!</definedName>
    <definedName name="FP_EU_0206__00246_04" localSheetId="20">#REF!</definedName>
    <definedName name="FP_EU_0206__00246_04">#REF!</definedName>
    <definedName name="FSA" localSheetId="19">#REF!</definedName>
    <definedName name="FSA" localSheetId="20">#REF!</definedName>
    <definedName name="FSA">#REF!</definedName>
    <definedName name="G" localSheetId="19">#REF!</definedName>
    <definedName name="G" localSheetId="20">#REF!</definedName>
    <definedName name="G">#REF!</definedName>
    <definedName name="g54." localSheetId="16">#REF!</definedName>
    <definedName name="g54." localSheetId="19">#REF!</definedName>
    <definedName name="g54." localSheetId="20">#REF!</definedName>
    <definedName name="g54.">#REF!</definedName>
    <definedName name="GrpAcct1" localSheetId="0" hidden="1">"5110"</definedName>
    <definedName name="GrpAcct10" localSheetId="0" hidden="1">"6210"</definedName>
    <definedName name="GrpAcct11" localSheetId="0" hidden="1">"6310"</definedName>
    <definedName name="GrpAcct12" localSheetId="0" hidden="1">"6410"</definedName>
    <definedName name="GrpAcct13" localSheetId="0" hidden="1">"6510"</definedName>
    <definedName name="GrpAcct14" localSheetId="0" hidden="1">"6710"</definedName>
    <definedName name="GrpAcct15" localSheetId="0" hidden="1">"7110"</definedName>
    <definedName name="GrpAcct16" localSheetId="0" hidden="1">"7210"</definedName>
    <definedName name="GrpAcct17" localSheetId="0" hidden="1">"7410"</definedName>
    <definedName name="GrpAcct18" localSheetId="0" hidden="1">"8110"</definedName>
    <definedName name="GrpAcct19" localSheetId="0" hidden="1">"8120"</definedName>
    <definedName name="GrpAcct2" localSheetId="0" hidden="1">"5210"</definedName>
    <definedName name="GrpAcct20" localSheetId="0" hidden="1">"8130"</definedName>
    <definedName name="GrpAcct21" localSheetId="0" hidden="1">"8140"</definedName>
    <definedName name="GrpAcct22" localSheetId="0" hidden="1">"8150"</definedName>
    <definedName name="GrpAcct23" localSheetId="0" hidden="1">"8210"</definedName>
    <definedName name="GrpAcct24" localSheetId="0" hidden="1">"8220"</definedName>
    <definedName name="GrpAcct25" localSheetId="0" hidden="1">"8230"</definedName>
    <definedName name="GrpAcct26" localSheetId="0" hidden="1">"8240"</definedName>
    <definedName name="GrpAcct27" localSheetId="0" hidden="1">"8250"</definedName>
    <definedName name="GrpAcct28" localSheetId="0" hidden="1">"8260"</definedName>
    <definedName name="GrpAcct29" localSheetId="0" hidden="1">"8260A"</definedName>
    <definedName name="GrpAcct3" localSheetId="0" hidden="1">"5310"</definedName>
    <definedName name="GrpAcct30" localSheetId="0" hidden="1">"8271"</definedName>
    <definedName name="GrpAcct31" localSheetId="0" hidden="1">"8272"</definedName>
    <definedName name="GrpAcct32" localSheetId="0" hidden="1">"8273"</definedName>
    <definedName name="GrpAcct33" localSheetId="0" hidden="1">"8274"</definedName>
    <definedName name="GrpAcct34" localSheetId="0" hidden="1">"8275"</definedName>
    <definedName name="GrpAcct35" localSheetId="0" hidden="1">"8276"</definedName>
    <definedName name="GrpAcct4" localSheetId="0" hidden="1">"5410"</definedName>
    <definedName name="GrpAcct5" localSheetId="0" hidden="1">"5510"</definedName>
    <definedName name="GrpAcct6" localSheetId="0" hidden="1">"5610"</definedName>
    <definedName name="GrpAcct7" localSheetId="0" hidden="1">"5710"</definedName>
    <definedName name="GrpAcct8" localSheetId="0" hidden="1">"5810"</definedName>
    <definedName name="GrpAcct9" localSheetId="0" hidden="1">"6110"</definedName>
    <definedName name="GrpLevel" localSheetId="0" hidden="1">2</definedName>
    <definedName name="Hamid" localSheetId="19">#REF!</definedName>
    <definedName name="Hamid" localSheetId="20">#REF!</definedName>
    <definedName name="Hamid">#REF!</definedName>
    <definedName name="hh" localSheetId="6" hidden="1">{"'CALL MONEY'!$K$53"}</definedName>
    <definedName name="hh" localSheetId="14" hidden="1">{"'CALL MONEY'!$K$53"}</definedName>
    <definedName name="hh" localSheetId="10" hidden="1">{"'CALL MONEY'!$K$53"}</definedName>
    <definedName name="hh" hidden="1">{"'CALL MONEY'!$K$53"}</definedName>
    <definedName name="html" localSheetId="6" hidden="1">{"'CALL MONEY'!$K$53"}</definedName>
    <definedName name="html" localSheetId="14" hidden="1">{"'CALL MONEY'!$K$53"}</definedName>
    <definedName name="html" localSheetId="10" hidden="1">{"'CALL MONEY'!$K$53"}</definedName>
    <definedName name="html" hidden="1">{"'CALL MONEY'!$K$53"}</definedName>
    <definedName name="html_cntrl" localSheetId="6" hidden="1">{"'CALL MONEY'!$K$53"}</definedName>
    <definedName name="html_cntrl" localSheetId="14" hidden="1">{"'CALL MONEY'!$K$53"}</definedName>
    <definedName name="html_cntrl" localSheetId="10" hidden="1">{"'CALL MONEY'!$K$53"}</definedName>
    <definedName name="html_cntrl" hidden="1">{"'CALL MONEY'!$K$53"}</definedName>
    <definedName name="html_cntrl465454" localSheetId="6" hidden="1">{"'CALL MONEY'!$K$53"}</definedName>
    <definedName name="html_cntrl465454" localSheetId="14" hidden="1">{"'CALL MONEY'!$K$53"}</definedName>
    <definedName name="html_cntrl465454" localSheetId="10" hidden="1">{"'CALL MONEY'!$K$53"}</definedName>
    <definedName name="html_cntrl465454" hidden="1">{"'CALL MONEY'!$K$53"}</definedName>
    <definedName name="HTML_CodePage" hidden="1">1252</definedName>
    <definedName name="HTML_Control" localSheetId="6" hidden="1">{"'CALL MONEY'!$K$53"}</definedName>
    <definedName name="HTML_Control" localSheetId="14" hidden="1">{"'CALL MONEY'!$K$53"}</definedName>
    <definedName name="HTML_Control" localSheetId="10" hidden="1">{"'CALL MONEY'!$K$53"}</definedName>
    <definedName name="HTML_Control" hidden="1">{"'CALL MONEY'!$K$53"}</definedName>
    <definedName name="html_ctl78" localSheetId="6" hidden="1">{"'CALL MONEY'!$K$53"}</definedName>
    <definedName name="html_ctl78" localSheetId="14" hidden="1">{"'CALL MONEY'!$K$53"}</definedName>
    <definedName name="html_ctl78" localSheetId="10"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9">#REF!</definedName>
    <definedName name="I" localSheetId="20">#REF!</definedName>
    <definedName name="I" localSheetId="14">#REF!</definedName>
    <definedName name="I">#REF!</definedName>
    <definedName name="IDFUIU" localSheetId="19">#REF!</definedName>
    <definedName name="IDFUIU" localSheetId="20">#REF!</definedName>
    <definedName name="IDFUIU">#REF!</definedName>
    <definedName name="IEC" localSheetId="16">#REF!</definedName>
    <definedName name="IEC" localSheetId="19">#REF!</definedName>
    <definedName name="IEC" localSheetId="20">#REF!</definedName>
    <definedName name="IEC">#REF!</definedName>
    <definedName name="IECO" localSheetId="16">#REF!</definedName>
    <definedName name="IECO" localSheetId="19">#REF!</definedName>
    <definedName name="IECO" localSheetId="20">#REF!</definedName>
    <definedName name="IECO">#REF!</definedName>
    <definedName name="IECO1" localSheetId="16">#REF!</definedName>
    <definedName name="IECO1" localSheetId="19">#REF!</definedName>
    <definedName name="IECO1" localSheetId="20">#REF!</definedName>
    <definedName name="IECO1">#REF!</definedName>
    <definedName name="IED" localSheetId="16">#REF!</definedName>
    <definedName name="IED" localSheetId="19">#REF!</definedName>
    <definedName name="IED" localSheetId="20">#REF!</definedName>
    <definedName name="IED">#REF!</definedName>
    <definedName name="IEH" localSheetId="16">#REF!</definedName>
    <definedName name="IEH" localSheetId="19">#REF!</definedName>
    <definedName name="IEH" localSheetId="20">#REF!</definedName>
    <definedName name="IEH">#REF!</definedName>
    <definedName name="IEP" localSheetId="16">#REF!</definedName>
    <definedName name="IEP" localSheetId="19">#REF!</definedName>
    <definedName name="IEP" localSheetId="20">#REF!</definedName>
    <definedName name="IEP">#REF!</definedName>
    <definedName name="IES" localSheetId="16">#REF!</definedName>
    <definedName name="IES" localSheetId="19">#REF!</definedName>
    <definedName name="IES" localSheetId="20">#REF!</definedName>
    <definedName name="IES">#REF!</definedName>
    <definedName name="IET" localSheetId="16">#REF!</definedName>
    <definedName name="IET" localSheetId="19">#REF!</definedName>
    <definedName name="IET" localSheetId="20">#REF!</definedName>
    <definedName name="IET">#REF!</definedName>
    <definedName name="INC" localSheetId="16">'[1]last qrt2001'!#REF!</definedName>
    <definedName name="INC" localSheetId="19">'[1]last qrt2001'!#REF!</definedName>
    <definedName name="INC" localSheetId="20">'[1]last qrt2001'!#REF!</definedName>
    <definedName name="INC" localSheetId="14">#REF!</definedName>
    <definedName name="INC">'[1]last qrt2001'!#REF!</definedName>
    <definedName name="IncomeStatementDates" localSheetId="19">#REF!</definedName>
    <definedName name="IncomeStatementDates" localSheetId="20">#REF!</definedName>
    <definedName name="IncomeStatementDates" localSheetId="14">#REF!</definedName>
    <definedName name="IncomeStatementDates">#REF!</definedName>
    <definedName name="INVEST" localSheetId="16">[17]acct!#REF!</definedName>
    <definedName name="INVEST" localSheetId="19">[17]acct!#REF!</definedName>
    <definedName name="INVEST" localSheetId="20">[17]acct!#REF!</definedName>
    <definedName name="INVEST" localSheetId="14">[17]acct!#REF!</definedName>
    <definedName name="INVEST">[17]acct!#REF!</definedName>
    <definedName name="IPAGE1" localSheetId="19">#REF!</definedName>
    <definedName name="IPAGE1" localSheetId="20">#REF!</definedName>
    <definedName name="IPAGE1" localSheetId="14">#REF!</definedName>
    <definedName name="IPAGE1">#REF!</definedName>
    <definedName name="iqbal" localSheetId="16">[30]Sheet2!#REF!</definedName>
    <definedName name="iqbal" localSheetId="19">[30]Sheet2!#REF!</definedName>
    <definedName name="iqbal" localSheetId="20">[30]Sheet2!#REF!</definedName>
    <definedName name="iqbal" localSheetId="14">[30]Sheet2!#REF!</definedName>
    <definedName name="iqbal">[30]Sheet2!#REF!</definedName>
    <definedName name="iu" localSheetId="16">#REF!</definedName>
    <definedName name="iu" localSheetId="19">#REF!</definedName>
    <definedName name="iu" localSheetId="20">#REF!</definedName>
    <definedName name="iu">#REF!</definedName>
    <definedName name="J" localSheetId="19">#REF!</definedName>
    <definedName name="J" localSheetId="20">#REF!</definedName>
    <definedName name="J">#REF!</definedName>
    <definedName name="kauser" localSheetId="16">#REF!</definedName>
    <definedName name="kauser" localSheetId="19">#REF!</definedName>
    <definedName name="kauser" localSheetId="20">#REF!</definedName>
    <definedName name="kauser">#REF!</definedName>
    <definedName name="L" localSheetId="19">#REF!</definedName>
    <definedName name="L" localSheetId="20">#REF!</definedName>
    <definedName name="L">#REF!</definedName>
    <definedName name="L_AcctDes">Links!$E:$E</definedName>
    <definedName name="L_Adjust">Links!$H:$H</definedName>
    <definedName name="L_Adjust_GT">Links!$H$147</definedName>
    <definedName name="L_AJE_Tot">Links!$G:$G</definedName>
    <definedName name="L_AJE_Tot_GT">Links!$G$147</definedName>
    <definedName name="L_CompNum">Links!$B:$B</definedName>
    <definedName name="L_CY_Beg">Links!$F:$F</definedName>
    <definedName name="L_CY_Beg_GT">Links!$F$147</definedName>
    <definedName name="L_CY_End">Links!$J:$J</definedName>
    <definedName name="L_CY_End_GT">Links!$J$147</definedName>
    <definedName name="L_GrpNum">Links!$C:$C</definedName>
    <definedName name="L_Headings">Links!$1:$1</definedName>
    <definedName name="L_KeyValue">Links!$A:$A</definedName>
    <definedName name="L_PY_End">Links!$K:$K</definedName>
    <definedName name="L_PY_End_GT">Links!$K$147</definedName>
    <definedName name="L_RJE_Tot">Links!$I:$I</definedName>
    <definedName name="L_RJE_Tot_GT">Links!$I$147</definedName>
    <definedName name="L_RowNum">Links!$D:$D</definedName>
    <definedName name="LIAB1" localSheetId="19">#REF!</definedName>
    <definedName name="LIAB1" localSheetId="20">#REF!</definedName>
    <definedName name="LIAB1" localSheetId="14">#REF!</definedName>
    <definedName name="LIAB1">#REF!</definedName>
    <definedName name="LIAB2" localSheetId="19">#REF!</definedName>
    <definedName name="LIAB2" localSheetId="20">#REF!</definedName>
    <definedName name="LIAB2">#REF!</definedName>
    <definedName name="LIAB3" localSheetId="19">#REF!</definedName>
    <definedName name="LIAB3" localSheetId="20">#REF!</definedName>
    <definedName name="LIAB3">#REF!</definedName>
    <definedName name="LIAB4" localSheetId="19">#REF!</definedName>
    <definedName name="LIAB4" localSheetId="20">#REF!</definedName>
    <definedName name="LIAB4">#REF!</definedName>
    <definedName name="LIBAST" localSheetId="19">#REF!</definedName>
    <definedName name="LIBAST" localSheetId="20">#REF!</definedName>
    <definedName name="LIBAST">#REF!</definedName>
    <definedName name="lkup">[31]Ranges!$B$3:$C$12</definedName>
    <definedName name="LOANS" localSheetId="16">[17]acct!#REF!</definedName>
    <definedName name="LOANS" localSheetId="19">[17]acct!#REF!</definedName>
    <definedName name="LOANS" localSheetId="20">[17]acct!#REF!</definedName>
    <definedName name="LOANS" localSheetId="14">[17]acct!#REF!</definedName>
    <definedName name="LOANS">[17]acct!#REF!</definedName>
    <definedName name="longterm" localSheetId="16">#REF!</definedName>
    <definedName name="longterm" localSheetId="19">#REF!</definedName>
    <definedName name="longterm" localSheetId="20">#REF!</definedName>
    <definedName name="longterm">#REF!</definedName>
    <definedName name="LPAGE1" localSheetId="19">#REF!</definedName>
    <definedName name="LPAGE1" localSheetId="20">#REF!</definedName>
    <definedName name="LPAGE1">#REF!</definedName>
    <definedName name="LPAGE2" localSheetId="19">#REF!</definedName>
    <definedName name="LPAGE2" localSheetId="20">#REF!</definedName>
    <definedName name="LPAGE2">#REF!</definedName>
    <definedName name="LPAGE3" localSheetId="19">#REF!</definedName>
    <definedName name="LPAGE3" localSheetId="20">#REF!</definedName>
    <definedName name="LPAGE3">#REF!</definedName>
    <definedName name="LPAGE4" localSheetId="19">#REF!</definedName>
    <definedName name="LPAGE4" localSheetId="20">#REF!</definedName>
    <definedName name="LPAGE4">#REF!</definedName>
    <definedName name="M" localSheetId="19">#REF!</definedName>
    <definedName name="M" localSheetId="20">#REF!</definedName>
    <definedName name="M">#REF!</definedName>
    <definedName name="main" localSheetId="19">#REF!</definedName>
    <definedName name="main" localSheetId="20">#REF!</definedName>
    <definedName name="main">#REF!</definedName>
    <definedName name="MANAMABS" localSheetId="16">#REF!</definedName>
    <definedName name="MANAMABS" localSheetId="19">#REF!</definedName>
    <definedName name="MANAMABS" localSheetId="20">#REF!</definedName>
    <definedName name="MANAMABS">#REF!</definedName>
    <definedName name="manamabs0207">[32]Sheet3!$A$157:$C$321</definedName>
    <definedName name="Manamapl" localSheetId="16">#REF!</definedName>
    <definedName name="Manamapl" localSheetId="19">#REF!</definedName>
    <definedName name="Manamapl" localSheetId="20">#REF!</definedName>
    <definedName name="Manamapl">#REF!</definedName>
    <definedName name="manamapl0207">[32]Sheet3!$A$5:$C$153</definedName>
    <definedName name="Manamapl5" localSheetId="16">#REF!</definedName>
    <definedName name="Manamapl5" localSheetId="19">#REF!</definedName>
    <definedName name="Manamapl5" localSheetId="20">#REF!</definedName>
    <definedName name="Manamapl5">#REF!</definedName>
    <definedName name="masroor" localSheetId="16">#REF!</definedName>
    <definedName name="masroor" localSheetId="19">#REF!</definedName>
    <definedName name="masroor" localSheetId="20">#REF!</definedName>
    <definedName name="masroor">#REF!</definedName>
    <definedName name="MAZ" localSheetId="16">'[33]T-BILL'!#REF!</definedName>
    <definedName name="MAZ" localSheetId="19">'[33]T-BILL'!#REF!</definedName>
    <definedName name="MAZ" localSheetId="20">'[33]T-BILL'!#REF!</definedName>
    <definedName name="MAZ" localSheetId="14">'[33]T-BILL'!#REF!</definedName>
    <definedName name="MAZ">'[33]T-BILL'!#REF!</definedName>
    <definedName name="MLNTREGISTER" localSheetId="19">#REF!</definedName>
    <definedName name="MLNTREGISTER" localSheetId="20">#REF!</definedName>
    <definedName name="MLNTREGISTER" localSheetId="14">#REF!</definedName>
    <definedName name="MLNTREGISTER">#REF!</definedName>
    <definedName name="MR">'[34]Market Rates'!$B$1:$G$65536</definedName>
    <definedName name="N" localSheetId="19">#REF!</definedName>
    <definedName name="N" localSheetId="20">#REF!</definedName>
    <definedName name="N" localSheetId="14">#REF!</definedName>
    <definedName name="N">#REF!</definedName>
    <definedName name="NEW">'[35]Implied Rate'!$B$49:$BC$408</definedName>
    <definedName name="note" localSheetId="14" hidden="1">{"'CALL MONEY'!$K$53"}</definedName>
    <definedName name="note" hidden="1">{"'CALL MONEY'!$K$53"}</definedName>
    <definedName name="Note55" localSheetId="16">'[36]BS-OVS'!#REF!</definedName>
    <definedName name="Note55" localSheetId="19">'[36]BS-OVS'!#REF!</definedName>
    <definedName name="Note55" localSheetId="20">'[36]BS-OVS'!#REF!</definedName>
    <definedName name="Note55" localSheetId="14">'[36]BS-OVS'!#REF!</definedName>
    <definedName name="Note55">'[36]BS-OVS'!#REF!</definedName>
    <definedName name="Note58" localSheetId="16">'[24]BS-OVS'!#REF!</definedName>
    <definedName name="Note58" localSheetId="19">'[24]BS-OVS'!#REF!</definedName>
    <definedName name="Note58" localSheetId="20">'[24]BS-OVS'!#REF!</definedName>
    <definedName name="Note58">'[24]BS-OVS'!#REF!</definedName>
    <definedName name="npl" localSheetId="19">#REF!</definedName>
    <definedName name="npl" localSheetId="20">#REF!</definedName>
    <definedName name="npl" localSheetId="14">#REF!</definedName>
    <definedName name="npl">#REF!</definedName>
    <definedName name="nplsum" localSheetId="19">#REF!</definedName>
    <definedName name="nplsum" localSheetId="20">#REF!</definedName>
    <definedName name="nplsum">#REF!</definedName>
    <definedName name="NumofGrpAccts" localSheetId="0" hidden="1">35</definedName>
    <definedName name="O" localSheetId="19">#REF!</definedName>
    <definedName name="O" localSheetId="20">#REF!</definedName>
    <definedName name="O" localSheetId="14">#REF!</definedName>
    <definedName name="O">#REF!</definedName>
    <definedName name="os" localSheetId="16">#REF!</definedName>
    <definedName name="os" localSheetId="19">#REF!</definedName>
    <definedName name="os" localSheetId="20">#REF!</definedName>
    <definedName name="os">#REF!</definedName>
    <definedName name="OSAL" localSheetId="19">#REF!</definedName>
    <definedName name="OSAL" localSheetId="20">#REF!</definedName>
    <definedName name="OSAL">#REF!</definedName>
    <definedName name="osbs" localSheetId="16">#REF!</definedName>
    <definedName name="osbs" localSheetId="19">#REF!</definedName>
    <definedName name="osbs" localSheetId="20">#REF!</definedName>
    <definedName name="osbs">#REF!</definedName>
    <definedName name="OVER" localSheetId="16">#REF!</definedName>
    <definedName name="OVER" localSheetId="19">#REF!</definedName>
    <definedName name="OVER" localSheetId="20">#REF!</definedName>
    <definedName name="OVER">#REF!</definedName>
    <definedName name="P" localSheetId="19">#REF!</definedName>
    <definedName name="P" localSheetId="20">#REF!</definedName>
    <definedName name="P">#REF!</definedName>
    <definedName name="PAGE2" localSheetId="19">#REF!</definedName>
    <definedName name="PAGE2" localSheetId="20">#REF!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6">#REF!</definedName>
    <definedName name="pld" localSheetId="19">#REF!</definedName>
    <definedName name="pld" localSheetId="20">#REF!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6">#REF!</definedName>
    <definedName name="pln" localSheetId="19">#REF!</definedName>
    <definedName name="pln" localSheetId="20">#REF!</definedName>
    <definedName name="pln">#REF!</definedName>
    <definedName name="plnov" localSheetId="16">#REF!</definedName>
    <definedName name="plnov" localSheetId="19">#REF!</definedName>
    <definedName name="plnov" localSheetId="20">#REF!</definedName>
    <definedName name="plnov">#REF!</definedName>
    <definedName name="plnov06">'[21]November 06'!$A$5:$D$87</definedName>
    <definedName name="plw" localSheetId="19">#REF!</definedName>
    <definedName name="plw" localSheetId="20">#REF!</definedName>
    <definedName name="plw">#REF!</definedName>
    <definedName name="po" localSheetId="16">[39]BSDOMOVS!#REF!</definedName>
    <definedName name="po" localSheetId="19">[39]BSDOMOVS!#REF!</definedName>
    <definedName name="po" localSheetId="20">[39]BSDOMOVS!#REF!</definedName>
    <definedName name="po" localSheetId="14">[39]BSDOMOVS!#REF!</definedName>
    <definedName name="po">[39]BSDOMOVS!#REF!</definedName>
    <definedName name="PP" localSheetId="19">#REF!</definedName>
    <definedName name="PP" localSheetId="20">#REF!</definedName>
    <definedName name="PP" localSheetId="14">#REF!</definedName>
    <definedName name="PP">#REF!</definedName>
    <definedName name="_xlnm.Print_Area" localSheetId="16">'1'!$A$1:$H$84</definedName>
    <definedName name="_xlnm.Print_Area" localSheetId="18">'2'!$A$1:$H$69</definedName>
    <definedName name="_xlnm.Print_Area" localSheetId="19">'3'!$A$1:$K$72</definedName>
    <definedName name="_xlnm.Print_Area" localSheetId="20">'4'!$A$1:$K$70</definedName>
    <definedName name="_xlnm.Print_Area" localSheetId="3">BS!$A$1:$H$52</definedName>
    <definedName name="_xlnm.Print_Area" localSheetId="12">'cash flow'!$A$1:$H$66</definedName>
    <definedName name="_xlnm.Print_Area" localSheetId="15">'cash flow working'!$A$1:$E$98</definedName>
    <definedName name="_xlnm.Print_Area" localSheetId="8">Distri!$A$1:$H$38</definedName>
    <definedName name="_xlnm.Print_Area" localSheetId="6">'Other Comp Income'!$A$1:$J$30</definedName>
    <definedName name="_xlnm.Print_Area" localSheetId="17">P!$A$1:$Q$76</definedName>
    <definedName name="_xlnm.Print_Area" localSheetId="4">'P&amp;L'!$A$1:$I$60</definedName>
    <definedName name="_xlnm.Print_Area" localSheetId="5">'Qtr - PnL'!$A$1:$H$52</definedName>
    <definedName name="_xlnm.Print_Area" localSheetId="11">'Qtr - UHF'!$A$1:$H$46</definedName>
    <definedName name="_xlnm.Print_Area" localSheetId="13">'Qtr -cashflow'!$A$1:$E$57</definedName>
    <definedName name="_xlnm.Print_Area" localSheetId="14">[10]Sheet4!$A$421:$Q$523</definedName>
    <definedName name="_xlnm.Print_Area" localSheetId="10">UHF!$A$1:$H$53</definedName>
    <definedName name="_xlnm.Print_Area">#REF!</definedName>
    <definedName name="PRINT_AREA_MI">[3]Sheet4!$A$421:$Q$523</definedName>
    <definedName name="_xlnm.Print_Titles" localSheetId="15">'cash flow working'!$1:$3</definedName>
    <definedName name="_xlnm.Print_Titles" localSheetId="0">Links!$B:$D,Links!$1:$1</definedName>
    <definedName name="PROFIT1" localSheetId="19">#REF!</definedName>
    <definedName name="PROFIT1" localSheetId="20">#REF!</definedName>
    <definedName name="PROFIT1" localSheetId="14">#REF!</definedName>
    <definedName name="PROFIT1">#REF!</definedName>
    <definedName name="PROFIT2" localSheetId="19">#REF!</definedName>
    <definedName name="PROFIT2" localSheetId="20">#REF!</definedName>
    <definedName name="PROFIT2">#REF!</definedName>
    <definedName name="Q" localSheetId="19">#REF!</definedName>
    <definedName name="Q" localSheetId="20">#REF!</definedName>
    <definedName name="Q">#REF!</definedName>
    <definedName name="QATAR1">[3]Sheet4!$H$428:$H$519</definedName>
    <definedName name="QATAR2">[3]Sheet4!$U$326:$U$417</definedName>
    <definedName name="rate">'[19]rate '!$B$4:$C$31</definedName>
    <definedName name="Recover">[40]Macro1!$A$170</definedName>
    <definedName name="REDCAP" localSheetId="16">[17]acct!#REF!</definedName>
    <definedName name="REDCAP" localSheetId="19">[17]acct!#REF!</definedName>
    <definedName name="REDCAP" localSheetId="20">[17]acct!#REF!</definedName>
    <definedName name="REDCAP">[17]acct!#REF!</definedName>
    <definedName name="RF" localSheetId="16">[17]acct!#REF!</definedName>
    <definedName name="RF" localSheetId="19">[17]acct!#REF!</definedName>
    <definedName name="RF" localSheetId="20">[17]acct!#REF!</definedName>
    <definedName name="RF">[17]acct!#REF!</definedName>
    <definedName name="RowLevel" localSheetId="0" hidden="1">1</definedName>
    <definedName name="RRRR" localSheetId="19">#REF!</definedName>
    <definedName name="RRRR" localSheetId="20">#REF!</definedName>
    <definedName name="RRRR" localSheetId="14">#REF!</definedName>
    <definedName name="RRRR">#REF!</definedName>
    <definedName name="S_AcctDes" localSheetId="19">#REF!</definedName>
    <definedName name="S_AcctDes" localSheetId="20">#REF!</definedName>
    <definedName name="S_AcctDes">#REF!</definedName>
    <definedName name="S_Adjust" localSheetId="19">#REF!</definedName>
    <definedName name="S_Adjust" localSheetId="20">#REF!</definedName>
    <definedName name="S_Adjust">#REF!</definedName>
    <definedName name="S_Adjust_Data" localSheetId="19">#REF!</definedName>
    <definedName name="S_Adjust_Data" localSheetId="20">#REF!</definedName>
    <definedName name="S_Adjust_Data">#REF!</definedName>
    <definedName name="S_Adjust_GT" localSheetId="19">#REF!</definedName>
    <definedName name="S_Adjust_GT" localSheetId="20">#REF!</definedName>
    <definedName name="S_Adjust_GT">#REF!</definedName>
    <definedName name="S_AJE_Tot" localSheetId="19">#REF!</definedName>
    <definedName name="S_AJE_Tot" localSheetId="20">#REF!</definedName>
    <definedName name="S_AJE_Tot">#REF!</definedName>
    <definedName name="S_AJE_Tot_Data" localSheetId="19">#REF!</definedName>
    <definedName name="S_AJE_Tot_Data" localSheetId="20">#REF!</definedName>
    <definedName name="S_AJE_Tot_Data">#REF!</definedName>
    <definedName name="S_AJE_Tot_GT" localSheetId="19">#REF!</definedName>
    <definedName name="S_AJE_Tot_GT" localSheetId="20">#REF!</definedName>
    <definedName name="S_AJE_Tot_GT">#REF!</definedName>
    <definedName name="S_CompNum" localSheetId="19">#REF!</definedName>
    <definedName name="S_CompNum" localSheetId="20">#REF!</definedName>
    <definedName name="S_CompNum">#REF!</definedName>
    <definedName name="S_CY_Beg" localSheetId="19">#REF!</definedName>
    <definedName name="S_CY_Beg" localSheetId="20">#REF!</definedName>
    <definedName name="S_CY_Beg">#REF!</definedName>
    <definedName name="S_CY_Beg_Data" localSheetId="19">#REF!</definedName>
    <definedName name="S_CY_Beg_Data" localSheetId="20">#REF!</definedName>
    <definedName name="S_CY_Beg_Data">#REF!</definedName>
    <definedName name="S_CY_Beg_GT" localSheetId="19">#REF!</definedName>
    <definedName name="S_CY_Beg_GT" localSheetId="20">#REF!</definedName>
    <definedName name="S_CY_Beg_GT">#REF!</definedName>
    <definedName name="S_CY_End" localSheetId="19">#REF!</definedName>
    <definedName name="S_CY_End" localSheetId="20">#REF!</definedName>
    <definedName name="S_CY_End">#REF!</definedName>
    <definedName name="S_CY_End_Data" localSheetId="19">#REF!</definedName>
    <definedName name="S_CY_End_Data" localSheetId="20">#REF!</definedName>
    <definedName name="S_CY_End_Data">#REF!</definedName>
    <definedName name="S_CY_End_GT" localSheetId="19">#REF!</definedName>
    <definedName name="S_CY_End_GT" localSheetId="20">#REF!</definedName>
    <definedName name="S_CY_End_GT">#REF!</definedName>
    <definedName name="S_Diff_Amt" localSheetId="19">#REF!</definedName>
    <definedName name="S_Diff_Amt" localSheetId="20">#REF!</definedName>
    <definedName name="S_Diff_Amt">#REF!</definedName>
    <definedName name="S_Diff_Pct" localSheetId="19">#REF!</definedName>
    <definedName name="S_Diff_Pct" localSheetId="20">#REF!</definedName>
    <definedName name="S_Diff_Pct">#REF!</definedName>
    <definedName name="S_GrpNum" localSheetId="19">#REF!</definedName>
    <definedName name="S_GrpNum" localSheetId="20">#REF!</definedName>
    <definedName name="S_GrpNum">#REF!</definedName>
    <definedName name="S_Headings" localSheetId="19">#REF!</definedName>
    <definedName name="S_Headings" localSheetId="20">#REF!</definedName>
    <definedName name="S_Headings">#REF!</definedName>
    <definedName name="S_KeyValue" localSheetId="19">#REF!</definedName>
    <definedName name="S_KeyValue" localSheetId="20">#REF!</definedName>
    <definedName name="S_KeyValue">#REF!</definedName>
    <definedName name="S_PY_End" localSheetId="19">#REF!</definedName>
    <definedName name="S_PY_End" localSheetId="20">#REF!</definedName>
    <definedName name="S_PY_End">#REF!</definedName>
    <definedName name="S_PY_End_Data" localSheetId="19">#REF!</definedName>
    <definedName name="S_PY_End_Data" localSheetId="20">#REF!</definedName>
    <definedName name="S_PY_End_Data">#REF!</definedName>
    <definedName name="S_PY_End_GT" localSheetId="19">#REF!</definedName>
    <definedName name="S_PY_End_GT" localSheetId="20">#REF!</definedName>
    <definedName name="S_PY_End_GT">#REF!</definedName>
    <definedName name="S_RJE_Tot" localSheetId="19">#REF!</definedName>
    <definedName name="S_RJE_Tot" localSheetId="20">#REF!</definedName>
    <definedName name="S_RJE_Tot">#REF!</definedName>
    <definedName name="S_RJE_Tot_Data" localSheetId="19">#REF!</definedName>
    <definedName name="S_RJE_Tot_Data" localSheetId="20">#REF!</definedName>
    <definedName name="S_RJE_Tot_Data">#REF!</definedName>
    <definedName name="S_RJE_Tot_GT" localSheetId="19">#REF!</definedName>
    <definedName name="S_RJE_Tot_GT" localSheetId="20">#REF!</definedName>
    <definedName name="S_RJE_Tot_GT">#REF!</definedName>
    <definedName name="S_RowNum" localSheetId="19">#REF!</definedName>
    <definedName name="S_RowNum" localSheetId="20">#REF!</definedName>
    <definedName name="S_RowNum">#REF!</definedName>
    <definedName name="sa">[41]Sheet4!$A$421:$Q$523</definedName>
    <definedName name="sad" localSheetId="14" hidden="1">{"'CALL MONEY'!$K$53"}</definedName>
    <definedName name="sad" hidden="1">{"'CALL MONEY'!$K$53"}</definedName>
    <definedName name="SALES" localSheetId="16">[17]acct!#REF!</definedName>
    <definedName name="SALES" localSheetId="19">[17]acct!#REF!</definedName>
    <definedName name="SALES" localSheetId="20">[17]acct!#REF!</definedName>
    <definedName name="SALES" localSheetId="14">[17]acct!#REF!</definedName>
    <definedName name="SALES">[17]acct!#REF!</definedName>
    <definedName name="sam" localSheetId="19">#REF!</definedName>
    <definedName name="sam" localSheetId="20">#REF!</definedName>
    <definedName name="sam" localSheetId="14">#REF!</definedName>
    <definedName name="sam">#REF!</definedName>
    <definedName name="SBP" localSheetId="16">'[42]Notes1-5'!#REF!</definedName>
    <definedName name="SBP" localSheetId="19">'[42]Notes1-5'!#REF!</definedName>
    <definedName name="SBP" localSheetId="20">'[42]Notes1-5'!#REF!</definedName>
    <definedName name="SBP" localSheetId="14">'[42]Notes1-5'!#REF!</definedName>
    <definedName name="SBP">'[42]Notes1-5'!#REF!</definedName>
    <definedName name="sdsa">[43]A!$AX$5:$AX$129</definedName>
    <definedName name="sectionNames" localSheetId="19">#REF!</definedName>
    <definedName name="sectionNames" localSheetId="20">#REF!</definedName>
    <definedName name="sectionNames" localSheetId="14">#REF!</definedName>
    <definedName name="sectionNames">#REF!</definedName>
    <definedName name="shehzad" localSheetId="16">[44]Sheet2!#REF!</definedName>
    <definedName name="shehzad" localSheetId="19">[44]Sheet2!#REF!</definedName>
    <definedName name="shehzad" localSheetId="20">[44]Sheet2!#REF!</definedName>
    <definedName name="shehzad" localSheetId="14">[44]Sheet2!#REF!</definedName>
    <definedName name="shehzad">[44]Sheet2!#REF!</definedName>
    <definedName name="shortterm" localSheetId="16">#REF!</definedName>
    <definedName name="shortterm" localSheetId="19">#REF!</definedName>
    <definedName name="shortterm" localSheetId="20">#REF!</definedName>
    <definedName name="shortterm">#REF!</definedName>
    <definedName name="sma">[10]Sheet4!$A$421:$Q$523</definedName>
    <definedName name="SNS" localSheetId="16">[17]acct!#REF!</definedName>
    <definedName name="SNS" localSheetId="19">[17]acct!#REF!</definedName>
    <definedName name="SNS" localSheetId="20">[17]acct!#REF!</definedName>
    <definedName name="SNS" localSheetId="14">[17]acct!#REF!</definedName>
    <definedName name="SNS">[17]acct!#REF!</definedName>
    <definedName name="SR" localSheetId="16">#REF!</definedName>
    <definedName name="SR" localSheetId="19">#REF!</definedName>
    <definedName name="SR" localSheetId="20">#REF!</definedName>
    <definedName name="SR">#REF!</definedName>
    <definedName name="STT" localSheetId="16" hidden="1">#REF!</definedName>
    <definedName name="STT" localSheetId="19" hidden="1">#REF!</definedName>
    <definedName name="STT" localSheetId="20" hidden="1">#REF!</definedName>
    <definedName name="STT" hidden="1">#REF!</definedName>
    <definedName name="sum" localSheetId="19">#REF!</definedName>
    <definedName name="sum" localSheetId="20">#REF!</definedName>
    <definedName name="sum">#REF!</definedName>
    <definedName name="T_BILLREPO" localSheetId="16">'[45]T-BILL'!#REF!</definedName>
    <definedName name="T_BILLREPO" localSheetId="19">'[45]T-BILL'!#REF!</definedName>
    <definedName name="T_BILLREPO" localSheetId="20">'[45]T-BILL'!#REF!</definedName>
    <definedName name="T_BILLREPO" localSheetId="14">'[45]T-BILL'!#REF!</definedName>
    <definedName name="T_BILLREPO">'[45]T-BILL'!#REF!</definedName>
    <definedName name="TableName">"Dummy"</definedName>
    <definedName name="talha" localSheetId="6" hidden="1">{"'CALL MONEY'!$K$53"}</definedName>
    <definedName name="talha" localSheetId="14" hidden="1">{"'CALL MONEY'!$K$53"}</definedName>
    <definedName name="talha" localSheetId="10" hidden="1">{"'CALL MONEY'!$K$53"}</definedName>
    <definedName name="talha" hidden="1">{"'CALL MONEY'!$K$53"}</definedName>
    <definedName name="tAX" localSheetId="16">[17]acct!#REF!</definedName>
    <definedName name="tAX" localSheetId="19">[17]acct!#REF!</definedName>
    <definedName name="tAX" localSheetId="20">[17]acct!#REF!</definedName>
    <definedName name="tAX" localSheetId="14">[17]acct!#REF!</definedName>
    <definedName name="tAX">[17]acct!#REF!</definedName>
    <definedName name="TBdbName" localSheetId="0" hidden="1">"179891DB5E784558B8B90A45D5BBF885.mdb"</definedName>
    <definedName name="TextRefCopy1" localSheetId="19">#REF!</definedName>
    <definedName name="TextRefCopy1" localSheetId="20">#REF!</definedName>
    <definedName name="TextRefCopy1" localSheetId="14">#REF!</definedName>
    <definedName name="TextRefCopy1">#REF!</definedName>
    <definedName name="TextRefCopyRangeCount" hidden="1">2</definedName>
    <definedName name="TOTAL" localSheetId="16">#REF!</definedName>
    <definedName name="TOTAL" localSheetId="19">#REF!</definedName>
    <definedName name="TOTAL" localSheetId="20">#REF!</definedName>
    <definedName name="TOTAL">#REF!</definedName>
    <definedName name="TRF" localSheetId="16">'[1]last qrt2001'!#REF!</definedName>
    <definedName name="TRF" localSheetId="19">'[1]last qrt2001'!#REF!</definedName>
    <definedName name="TRF" localSheetId="20">'[1]last qrt2001'!#REF!</definedName>
    <definedName name="TRF" localSheetId="14">'[1]last qrt2001'!#REF!</definedName>
    <definedName name="TRF">'[1]last qrt2001'!#REF!</definedName>
    <definedName name="ttt" localSheetId="16" hidden="1">#REF!</definedName>
    <definedName name="ttt" localSheetId="19" hidden="1">#REF!</definedName>
    <definedName name="ttt" localSheetId="20" hidden="1">#REF!</definedName>
    <definedName name="ttt" localSheetId="14" hidden="1">#REF!</definedName>
    <definedName name="ttt" hidden="1">#REF!</definedName>
    <definedName name="uae">[19]UAE!$A$8:$G$29</definedName>
    <definedName name="ubl" localSheetId="16">#REF!</definedName>
    <definedName name="ubl" localSheetId="19">#REF!</definedName>
    <definedName name="ubl" localSheetId="20">#REF!</definedName>
    <definedName name="ubl">#REF!</definedName>
    <definedName name="ublbs" localSheetId="16">#REF!</definedName>
    <definedName name="ublbs" localSheetId="19">#REF!</definedName>
    <definedName name="ublbs" localSheetId="20">#REF!</definedName>
    <definedName name="ublbs">#REF!</definedName>
    <definedName name="Units" localSheetId="19">#REF!</definedName>
    <definedName name="Units" localSheetId="20">#REF!</definedName>
    <definedName name="Units">#REF!</definedName>
    <definedName name="W" localSheetId="19">#REF!</definedName>
    <definedName name="W" localSheetId="20">#REF!</definedName>
    <definedName name="W">#REF!</definedName>
    <definedName name="X" localSheetId="19">#REF!</definedName>
    <definedName name="X" localSheetId="20">#REF!</definedName>
    <definedName name="X">#REF!</definedName>
    <definedName name="XX" localSheetId="16">'[1]last qrt2001'!#REF!</definedName>
    <definedName name="XX" localSheetId="19">'[1]last qrt2001'!#REF!</definedName>
    <definedName name="XX" localSheetId="20">'[1]last qrt2001'!#REF!</definedName>
    <definedName name="XX" localSheetId="14">'[1]last qrt2001'!#REF!</definedName>
    <definedName name="XX">'[1]last qrt2001'!#REF!</definedName>
    <definedName name="YCAB" localSheetId="16">#REF!</definedName>
    <definedName name="YCAB" localSheetId="19">#REF!</definedName>
    <definedName name="YCAB" localSheetId="20">#REF!</definedName>
    <definedName name="YCAB">#REF!</definedName>
    <definedName name="ycab1" localSheetId="16">#REF!</definedName>
    <definedName name="ycab1" localSheetId="19">#REF!</definedName>
    <definedName name="ycab1" localSheetId="20">#REF!</definedName>
    <definedName name="ycab1">#REF!</definedName>
    <definedName name="YEMEN1">[3]Sheet4!$L$222:$L$313</definedName>
    <definedName name="YEMEN2">[3]Sheet4!$Y$222:$Y$313</definedName>
    <definedName name="Z_84FBBE83_FF6F_4C76_A58E_D04643F715A5_.wvu.Cols" localSheetId="15" hidden="1">'cash flow working'!$B:$C,'cash flow working'!$H:$I</definedName>
    <definedName name="Z_84FBBE83_FF6F_4C76_A58E_D04643F715A5_.wvu.Cols" localSheetId="0" hidden="1">Links!$A:$C,Links!$G:$I</definedName>
    <definedName name="Z_84FBBE83_FF6F_4C76_A58E_D04643F715A5_.wvu.PrintArea" localSheetId="16" hidden="1">'1'!$A$1:$H$40</definedName>
    <definedName name="Z_84FBBE83_FF6F_4C76_A58E_D04643F715A5_.wvu.PrintArea" localSheetId="18" hidden="1">'2'!$A$1:$H$6</definedName>
    <definedName name="Z_84FBBE83_FF6F_4C76_A58E_D04643F715A5_.wvu.PrintArea" localSheetId="19" hidden="1">'3'!#REF!</definedName>
    <definedName name="Z_84FBBE83_FF6F_4C76_A58E_D04643F715A5_.wvu.PrintArea" localSheetId="20" hidden="1">'4'!#REF!</definedName>
    <definedName name="Z_84FBBE83_FF6F_4C76_A58E_D04643F715A5_.wvu.PrintArea" localSheetId="3" hidden="1">BS!$A$1:$H$55</definedName>
    <definedName name="Z_84FBBE83_FF6F_4C76_A58E_D04643F715A5_.wvu.PrintArea" localSheetId="12" hidden="1">'cash flow'!$A$1:$H$66</definedName>
    <definedName name="Z_84FBBE83_FF6F_4C76_A58E_D04643F715A5_.wvu.PrintArea" localSheetId="15" hidden="1">'cash flow working'!$A$1:$E$98</definedName>
    <definedName name="Z_84FBBE83_FF6F_4C76_A58E_D04643F715A5_.wvu.PrintArea" localSheetId="8" hidden="1">Distri!$A$1:$H$39</definedName>
    <definedName name="Z_84FBBE83_FF6F_4C76_A58E_D04643F715A5_.wvu.PrintArea" localSheetId="6" hidden="1">'Other Comp Income'!$A$1:$H$33</definedName>
    <definedName name="Z_84FBBE83_FF6F_4C76_A58E_D04643F715A5_.wvu.PrintArea" localSheetId="4" hidden="1">'P&amp;L'!$A$1:$H$61</definedName>
    <definedName name="Z_84FBBE83_FF6F_4C76_A58E_D04643F715A5_.wvu.PrintArea" localSheetId="5" hidden="1">'Qtr - PnL'!$A$1:$H$52</definedName>
    <definedName name="Z_84FBBE83_FF6F_4C76_A58E_D04643F715A5_.wvu.PrintArea" localSheetId="11" hidden="1">'Qtr - UHF'!$A$1:$H$46</definedName>
    <definedName name="Z_84FBBE83_FF6F_4C76_A58E_D04643F715A5_.wvu.PrintArea" localSheetId="13" hidden="1">'Qtr -cashflow'!$A$1:$E$57</definedName>
    <definedName name="Z_84FBBE83_FF6F_4C76_A58E_D04643F715A5_.wvu.PrintArea" localSheetId="10" hidden="1">UHF!$A$1:$H$55</definedName>
    <definedName name="Z_84FBBE83_FF6F_4C76_A58E_D04643F715A5_.wvu.PrintTitles" localSheetId="15" hidden="1">'cash flow working'!$1:$3</definedName>
    <definedName name="Z_84FBBE83_FF6F_4C76_A58E_D04643F715A5_.wvu.PrintTitles" localSheetId="0" hidden="1">Links!$B:$D,Links!$1:$1</definedName>
    <definedName name="Z_84FBBE83_FF6F_4C76_A58E_D04643F715A5_.wvu.Rows" localSheetId="18" hidden="1">'2'!#REF!</definedName>
    <definedName name="Z_84FBBE83_FF6F_4C76_A58E_D04643F715A5_.wvu.Rows" localSheetId="19" hidden="1">'3'!#REF!</definedName>
    <definedName name="Z_84FBBE83_FF6F_4C76_A58E_D04643F715A5_.wvu.Rows" localSheetId="20" hidden="1">'4'!#REF!</definedName>
    <definedName name="Z_84FBBE83_FF6F_4C76_A58E_D04643F715A5_.wvu.Rows" localSheetId="3" hidden="1">BS!$13:$13</definedName>
    <definedName name="Z_84FBBE83_FF6F_4C76_A58E_D04643F715A5_.wvu.Rows" localSheetId="12" hidden="1">'cash flow'!$30:$30</definedName>
    <definedName name="Z_84FBBE83_FF6F_4C76_A58E_D04643F715A5_.wvu.Rows" localSheetId="15" hidden="1">'cash flow working'!$29:$29,'cash flow working'!$32:$32</definedName>
    <definedName name="Z_84FBBE83_FF6F_4C76_A58E_D04643F715A5_.wvu.Rows" localSheetId="4" hidden="1">'P&amp;L'!#REF!</definedName>
    <definedName name="Z_84FBBE83_FF6F_4C76_A58E_D04643F715A5_.wvu.Rows" localSheetId="13" hidden="1">'Qtr -cashflow'!$20:$20,'Qtr -cashflow'!$54:$57</definedName>
  </definedNames>
  <calcPr calcId="124519"/>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E23" i="5"/>
  <c r="D42" i="27" l="1"/>
  <c r="D58"/>
  <c r="D19"/>
  <c r="D10" l="1"/>
  <c r="D43" l="1"/>
  <c r="D44" s="1"/>
  <c r="D85" l="1"/>
  <c r="F28" i="6" l="1"/>
  <c r="H28" s="1"/>
  <c r="D78" i="27" l="1"/>
  <c r="E17" i="15"/>
  <c r="E16"/>
  <c r="J26" i="6"/>
  <c r="J27" s="1"/>
  <c r="F27"/>
  <c r="H27" s="1"/>
  <c r="J29" l="1"/>
  <c r="J30" s="1"/>
  <c r="J32" s="1"/>
  <c r="C17" i="15" l="1"/>
  <c r="G17" s="1"/>
  <c r="C22" i="14"/>
  <c r="E22" s="1"/>
  <c r="G18" i="15" l="1"/>
  <c r="G15"/>
  <c r="G37"/>
  <c r="G36"/>
  <c r="G35"/>
  <c r="G32"/>
  <c r="G31"/>
  <c r="G30"/>
  <c r="G26"/>
  <c r="G25"/>
  <c r="G21"/>
  <c r="G22" l="1"/>
  <c r="A2"/>
  <c r="G14" i="12" l="1"/>
  <c r="D23" i="14"/>
  <c r="F15" i="10" l="1"/>
  <c r="G8" s="1"/>
  <c r="E8"/>
  <c r="A3"/>
  <c r="A1"/>
  <c r="A3" i="8"/>
  <c r="A1"/>
  <c r="G17" i="12" l="1"/>
  <c r="G38" i="6" l="1"/>
  <c r="D12" i="2"/>
  <c r="D15"/>
  <c r="H19" i="6"/>
  <c r="D71" i="27"/>
  <c r="C5" i="2"/>
  <c r="D6" s="1"/>
  <c r="C8"/>
  <c r="D9" s="1"/>
  <c r="D64" i="27"/>
  <c r="D63"/>
  <c r="E15" i="14"/>
  <c r="D30"/>
  <c r="D37"/>
  <c r="D45"/>
  <c r="A1"/>
  <c r="D26" i="27"/>
  <c r="G34" i="12"/>
  <c r="G36" s="1"/>
  <c r="H9" s="1"/>
  <c r="A1" i="6"/>
  <c r="G15"/>
  <c r="G20"/>
  <c r="J47"/>
  <c r="A1" i="12"/>
  <c r="D57" i="27"/>
  <c r="D52"/>
  <c r="D47"/>
  <c r="D76"/>
  <c r="D95"/>
  <c r="D91"/>
  <c r="D69"/>
  <c r="C50" i="14"/>
  <c r="F33" i="27"/>
  <c r="F48"/>
  <c r="F22"/>
  <c r="I22" s="1"/>
  <c r="F30"/>
  <c r="F20"/>
  <c r="F77"/>
  <c r="F86"/>
  <c r="F85"/>
  <c r="F79"/>
  <c r="I79" s="1"/>
  <c r="I77"/>
  <c r="I20"/>
  <c r="I21" s="1"/>
  <c r="H76"/>
  <c r="D15"/>
  <c r="H15" s="1"/>
  <c r="H14"/>
  <c r="F11"/>
  <c r="F16"/>
  <c r="F19"/>
  <c r="F101" s="1"/>
  <c r="F28"/>
  <c r="F39"/>
  <c r="F47"/>
  <c r="F102" s="1"/>
  <c r="F54"/>
  <c r="F60"/>
  <c r="F65"/>
  <c r="F73"/>
  <c r="F76"/>
  <c r="F91"/>
  <c r="F95"/>
  <c r="H31"/>
  <c r="H20"/>
  <c r="H21" s="1"/>
  <c r="E20" i="14"/>
  <c r="D21" i="27"/>
  <c r="H35" i="6"/>
  <c r="H34"/>
  <c r="H14"/>
  <c r="D11" i="27"/>
  <c r="H10"/>
  <c r="H11" s="1"/>
  <c r="C26" i="14"/>
  <c r="E26" s="1"/>
  <c r="F66" i="27" l="1"/>
  <c r="E11" i="10"/>
  <c r="G11" s="1"/>
  <c r="D53" i="27"/>
  <c r="H53" s="1"/>
  <c r="H54" s="1"/>
  <c r="D86"/>
  <c r="D79"/>
  <c r="D77"/>
  <c r="F33" i="6"/>
  <c r="H33" s="1"/>
  <c r="F33" i="12"/>
  <c r="H33" s="1"/>
  <c r="D39" i="14"/>
  <c r="D48" s="1"/>
  <c r="D52" s="1"/>
  <c r="E50" s="1"/>
  <c r="F87" i="27"/>
  <c r="F97" s="1"/>
  <c r="H16"/>
  <c r="D16"/>
  <c r="F21"/>
  <c r="F23" s="1"/>
  <c r="F103"/>
  <c r="F34"/>
  <c r="F49"/>
  <c r="G22" i="6"/>
  <c r="G40" s="1"/>
  <c r="G47" s="1"/>
  <c r="G51" s="1"/>
  <c r="F15" i="8" s="1"/>
  <c r="I80" i="27"/>
  <c r="F80"/>
  <c r="F16" i="12"/>
  <c r="D102" i="27"/>
  <c r="D60"/>
  <c r="D70"/>
  <c r="D84"/>
  <c r="F13" i="12"/>
  <c r="H13" s="1"/>
  <c r="I23" i="27"/>
  <c r="D101"/>
  <c r="F104"/>
  <c r="D33"/>
  <c r="F9" i="12" l="1"/>
  <c r="F26" i="6"/>
  <c r="H26" s="1"/>
  <c r="D54" i="27"/>
  <c r="C35" i="14" s="1"/>
  <c r="E35" s="1"/>
  <c r="F36" i="6"/>
  <c r="H36" s="1"/>
  <c r="C29" i="14"/>
  <c r="E29" s="1"/>
  <c r="D72" i="27"/>
  <c r="H72" s="1"/>
  <c r="H73" s="1"/>
  <c r="C56" i="14"/>
  <c r="C19"/>
  <c r="E19" s="1"/>
  <c r="F25" i="6"/>
  <c r="H25" s="1"/>
  <c r="F10"/>
  <c r="H10" s="1"/>
  <c r="F11"/>
  <c r="H11" s="1"/>
  <c r="F12"/>
  <c r="H12" s="1"/>
  <c r="D22" i="27"/>
  <c r="H22" s="1"/>
  <c r="H23" s="1"/>
  <c r="C16" i="15"/>
  <c r="G16" s="1"/>
  <c r="F31" i="6"/>
  <c r="H31" s="1"/>
  <c r="F30"/>
  <c r="H30" s="1"/>
  <c r="F29"/>
  <c r="H29" s="1"/>
  <c r="F37"/>
  <c r="H37" s="1"/>
  <c r="D48" i="27"/>
  <c r="H48" s="1"/>
  <c r="H49" s="1"/>
  <c r="D80"/>
  <c r="G30"/>
  <c r="G31" s="1"/>
  <c r="D83"/>
  <c r="D87" s="1"/>
  <c r="D97" s="1"/>
  <c r="F11" i="12"/>
  <c r="F32" i="6"/>
  <c r="H32" s="1"/>
  <c r="F9"/>
  <c r="H16" i="12"/>
  <c r="F13" i="6"/>
  <c r="H13" s="1"/>
  <c r="F45"/>
  <c r="H45" s="1"/>
  <c r="D73" i="27" l="1"/>
  <c r="D38"/>
  <c r="D39" s="1"/>
  <c r="C21" i="14"/>
  <c r="E21" s="1"/>
  <c r="F25" i="12"/>
  <c r="H25" s="1"/>
  <c r="D23" i="27"/>
  <c r="D49"/>
  <c r="C38" i="14"/>
  <c r="E38" s="1"/>
  <c r="H38" i="6"/>
  <c r="J38" s="1"/>
  <c r="H11" i="12"/>
  <c r="F14"/>
  <c r="F17" s="1"/>
  <c r="C43" i="14"/>
  <c r="F38" i="6"/>
  <c r="H9"/>
  <c r="F15"/>
  <c r="C44" i="14" l="1"/>
  <c r="E44" s="1"/>
  <c r="C36"/>
  <c r="E36" s="1"/>
  <c r="D62" i="27"/>
  <c r="D65" s="1"/>
  <c r="D66" s="1"/>
  <c r="C33" i="14" s="1"/>
  <c r="C55"/>
  <c r="C57" s="1"/>
  <c r="C28"/>
  <c r="E28" s="1"/>
  <c r="H15" i="6"/>
  <c r="E43" i="14"/>
  <c r="H14" i="12"/>
  <c r="H17" s="1"/>
  <c r="E13" i="8" l="1"/>
  <c r="G13" s="1"/>
  <c r="C45" i="14"/>
  <c r="F45" s="1"/>
  <c r="D104" i="27"/>
  <c r="F23" i="12"/>
  <c r="H23" s="1"/>
  <c r="D31" i="27"/>
  <c r="F18" i="6"/>
  <c r="E45" i="14"/>
  <c r="C37"/>
  <c r="E33"/>
  <c r="D30" i="27" l="1"/>
  <c r="H18" i="6"/>
  <c r="F20"/>
  <c r="F22" s="1"/>
  <c r="F40" s="1"/>
  <c r="D27" i="27"/>
  <c r="E37" i="14"/>
  <c r="F28" i="12" l="1"/>
  <c r="H28" s="1"/>
  <c r="H20" i="6"/>
  <c r="H22" s="1"/>
  <c r="H40" s="1"/>
  <c r="C14" i="14"/>
  <c r="E14" s="1"/>
  <c r="H27" i="27"/>
  <c r="H28" s="1"/>
  <c r="D103"/>
  <c r="D28"/>
  <c r="D34" s="1"/>
  <c r="H30" l="1"/>
  <c r="H34" s="1"/>
  <c r="C27" i="14"/>
  <c r="C30" l="1"/>
  <c r="F30" s="1"/>
  <c r="E27"/>
  <c r="G13" i="10" l="1"/>
  <c r="G15" s="1"/>
  <c r="E30" i="14"/>
  <c r="G7" i="8" l="1"/>
  <c r="G15" s="1"/>
  <c r="C17" i="14" l="1"/>
  <c r="E17" s="1"/>
  <c r="F43" i="6"/>
  <c r="H43" s="1"/>
  <c r="H47" s="1"/>
  <c r="F20" i="12" l="1"/>
  <c r="H20" s="1"/>
  <c r="F47" i="6"/>
  <c r="F51" s="1"/>
  <c r="F55" s="1"/>
  <c r="H51"/>
  <c r="I48"/>
  <c r="E7" i="8" l="1"/>
  <c r="E15" s="1"/>
  <c r="C9" i="14"/>
  <c r="E9" s="1"/>
  <c r="E23" s="1"/>
  <c r="E39" s="1"/>
  <c r="E48" s="1"/>
  <c r="E52" s="1"/>
  <c r="E13" i="10"/>
  <c r="E15" s="1"/>
  <c r="F30" i="12"/>
  <c r="C23" i="14" l="1"/>
  <c r="C39" s="1"/>
  <c r="F39" s="1"/>
  <c r="F34" i="12"/>
  <c r="F36" s="1"/>
  <c r="H30"/>
  <c r="H34" s="1"/>
  <c r="H36" s="1"/>
  <c r="C48" i="14" l="1"/>
  <c r="C52" s="1"/>
  <c r="C59" s="1"/>
  <c r="F23"/>
  <c r="F48" l="1"/>
</calcChain>
</file>

<file path=xl/comments1.xml><?xml version="1.0" encoding="utf-8"?>
<comments xmlns="http://schemas.openxmlformats.org/spreadsheetml/2006/main">
  <authors>
    <author>Farid.ahmed</author>
  </authors>
  <commentList>
    <comment ref="F84" authorId="0">
      <text>
        <r>
          <rPr>
            <b/>
            <sz val="8"/>
            <color indexed="81"/>
            <rFont val="Tahoma"/>
            <family val="2"/>
          </rPr>
          <t>Taimur:</t>
        </r>
        <r>
          <rPr>
            <sz val="8"/>
            <color indexed="81"/>
            <rFont val="Tahoma"/>
            <family val="2"/>
          </rPr>
          <t xml:space="preserve">
Re 1 Rounding Difference</t>
        </r>
      </text>
    </comment>
    <comment ref="F97" authorId="0">
      <text>
        <r>
          <rPr>
            <b/>
            <sz val="8"/>
            <color indexed="81"/>
            <rFont val="Tahoma"/>
            <family val="2"/>
          </rPr>
          <t>Taimur:</t>
        </r>
        <r>
          <rPr>
            <sz val="8"/>
            <color indexed="81"/>
            <rFont val="Tahoma"/>
            <family val="2"/>
          </rPr>
          <t xml:space="preserve">
Re 1 Rounding</t>
        </r>
      </text>
    </comment>
  </commentList>
</comments>
</file>

<file path=xl/sharedStrings.xml><?xml version="1.0" encoding="utf-8"?>
<sst xmlns="http://schemas.openxmlformats.org/spreadsheetml/2006/main" count="1361" uniqueCount="880">
  <si>
    <t>through profit or loss - net</t>
  </si>
  <si>
    <t xml:space="preserve">investments classified as financial assets at fair value </t>
  </si>
  <si>
    <t xml:space="preserve">Element of income / (loss) and capital gains / (losses) included </t>
  </si>
  <si>
    <t>in prices of units issued less those in units redeemed</t>
  </si>
  <si>
    <t>Management Company</t>
  </si>
  <si>
    <t>TB Total - Return deposit account with banks</t>
  </si>
  <si>
    <t>TB Total - Others</t>
  </si>
  <si>
    <t>TB Total - Fee to investment adviser</t>
  </si>
  <si>
    <t>Impairment</t>
  </si>
  <si>
    <t>_/_6510_/_2500300003</t>
  </si>
  <si>
    <t>_/_6510_/_2500300005</t>
  </si>
  <si>
    <t>_/_6510_/_2500300050</t>
  </si>
  <si>
    <t>_/_6510_/_</t>
  </si>
  <si>
    <t>Dividend distributed during the period</t>
  </si>
  <si>
    <t>Printing and related costs</t>
  </si>
  <si>
    <t>Provision for Workers' Welfare Fund</t>
  </si>
  <si>
    <t>_/_8240_/_5050100002</t>
  </si>
  <si>
    <t>_/_8240_/_5050100003</t>
  </si>
  <si>
    <t>_/_8240_/_</t>
  </si>
  <si>
    <t>_/_8250_/_</t>
  </si>
  <si>
    <t>_/_8260_/_505027</t>
  </si>
  <si>
    <t>_/_8260_/_</t>
  </si>
  <si>
    <t>_/_8260A_/_5040010001</t>
  </si>
  <si>
    <t>_/_8260A_/_</t>
  </si>
  <si>
    <t>_/_8271_/_5050020002</t>
  </si>
  <si>
    <t>Target Grouping</t>
  </si>
  <si>
    <t>#</t>
  </si>
  <si>
    <t>Name</t>
  </si>
  <si>
    <t>Preliminary</t>
  </si>
  <si>
    <t>AJE</t>
  </si>
  <si>
    <t>Adjusted</t>
  </si>
  <si>
    <t>RJE</t>
  </si>
  <si>
    <t>Company</t>
  </si>
  <si>
    <t>5110</t>
  </si>
  <si>
    <t/>
  </si>
  <si>
    <t>150090000200001</t>
  </si>
  <si>
    <t>Metropolitan Bank (A/c 115334)</t>
  </si>
  <si>
    <t>TRANSACTIONS WITH CONNECTED PERSONS</t>
  </si>
  <si>
    <t>Distribution during the period</t>
  </si>
  <si>
    <t>(Increase) / decrease in assets</t>
  </si>
  <si>
    <t>TAXATION</t>
  </si>
  <si>
    <t>NATIONAL INVESTMENT (UNIT) TRUST</t>
  </si>
  <si>
    <t>250010</t>
  </si>
  <si>
    <t>Account Payable against Purchase of Sec.</t>
  </si>
  <si>
    <t>6510</t>
  </si>
  <si>
    <t>Directors and key management personnel</t>
  </si>
  <si>
    <t>2500300003</t>
  </si>
  <si>
    <t>CDS Charges Payable</t>
  </si>
  <si>
    <t>2500300005</t>
  </si>
  <si>
    <t>Net Assets</t>
  </si>
  <si>
    <t>National Investment Trust Limited - Management Company</t>
  </si>
  <si>
    <t xml:space="preserve">remeasurement of investments classified as </t>
  </si>
  <si>
    <t>'available for sale'</t>
  </si>
  <si>
    <t>Impairment loss on equity securities classified as 'available for sale'</t>
  </si>
  <si>
    <t>Others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</si>
  <si>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</si>
  <si>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less: Payable on account of redemption of units</t>
  </si>
  <si>
    <t>For National Investment Trust Limited</t>
  </si>
  <si>
    <t>(Management Company)</t>
  </si>
  <si>
    <t>Audit Remuneration Payable</t>
  </si>
  <si>
    <t>2500300050</t>
  </si>
  <si>
    <t>_/_8120_/_</t>
  </si>
  <si>
    <t>_/_8130_/_405002</t>
  </si>
  <si>
    <t>_/_8130_/_</t>
  </si>
  <si>
    <t>_/_8140_/_450005</t>
  </si>
  <si>
    <t>_/_8140_/_</t>
  </si>
  <si>
    <t>_/_8150_/_450050</t>
  </si>
  <si>
    <t>_/_8150_/_</t>
  </si>
  <si>
    <t>Net cash inflow / (outflow) from financing activities</t>
  </si>
  <si>
    <t xml:space="preserve">Net increase in cash and cash equivalents </t>
  </si>
  <si>
    <t>Net income  after taxation</t>
  </si>
  <si>
    <t>Income from Govt. Securities</t>
  </si>
  <si>
    <t>Impairment loss on equities securities classified as 'available for sale'</t>
  </si>
  <si>
    <t xml:space="preserve">Unrealized gain on letters of rights </t>
  </si>
  <si>
    <t>Impairment loss on equity securities classified as 'AFS"</t>
  </si>
  <si>
    <t>Payable to NITL</t>
  </si>
  <si>
    <t>Income on issue of units</t>
  </si>
  <si>
    <t>WWF expense</t>
  </si>
  <si>
    <t>Creditors - WWF</t>
  </si>
  <si>
    <t>Rupees in 000'</t>
  </si>
  <si>
    <t>CONDENSED INTERIM STATEMENT OF MOVEMENT IN UNIT HOLDERS' FUND (UNAUDITED)</t>
  </si>
  <si>
    <t>Difference</t>
  </si>
  <si>
    <t>as financial assets at fair value through profit or loss - net</t>
  </si>
  <si>
    <t>Net  income / (loss) from operations</t>
  </si>
  <si>
    <t xml:space="preserve">   issued less those in units redeemed</t>
  </si>
  <si>
    <t>Income before taxation</t>
  </si>
  <si>
    <t>Income  after taxation</t>
  </si>
  <si>
    <t>Net assets at the beginning</t>
  </si>
  <si>
    <t>Issue of units</t>
  </si>
  <si>
    <t xml:space="preserve">Issue of units under Cumulative Investment Plan </t>
  </si>
  <si>
    <t>Element of (income) and capital (gains) included in prices of units</t>
  </si>
  <si>
    <t>Hidden</t>
  </si>
  <si>
    <t xml:space="preserve">issued less those in units redeemed - transferred to income statement </t>
  </si>
  <si>
    <t>Net unrealised appreciation / (diminution) in fair value of securities classified</t>
  </si>
  <si>
    <t xml:space="preserve"> as 'available for sale ' </t>
  </si>
  <si>
    <t xml:space="preserve">Unrealised diminution on remeasurement of investments classified </t>
  </si>
  <si>
    <t>as financial assets at fair value through profit or loss-net</t>
  </si>
  <si>
    <t>Other net (loss) / income for the period</t>
  </si>
  <si>
    <t>Final distribution for the period</t>
  </si>
  <si>
    <t>Rupees 000'</t>
  </si>
  <si>
    <t>Deposit with Nccpl</t>
  </si>
  <si>
    <t>Fee payable to SECP</t>
  </si>
  <si>
    <t>units redeemed</t>
  </si>
  <si>
    <t>units sold</t>
  </si>
  <si>
    <t>Opening payable to NITL</t>
  </si>
  <si>
    <t>Closing payable to NITL</t>
  </si>
  <si>
    <t>-----------Rupees in '000-----------</t>
  </si>
  <si>
    <t>Dividend income</t>
  </si>
  <si>
    <t>Dividend paid</t>
  </si>
  <si>
    <t>Total</t>
  </si>
  <si>
    <t>Investments</t>
  </si>
  <si>
    <t>_/_8210_/_501001</t>
  </si>
  <si>
    <t>_/_8210_/_</t>
  </si>
  <si>
    <t>_/_8220_/_501010</t>
  </si>
  <si>
    <t>_/_8220_/_</t>
  </si>
  <si>
    <t>Opening balance</t>
  </si>
  <si>
    <t>Closing balance</t>
  </si>
  <si>
    <t>Net asset value per unit</t>
  </si>
  <si>
    <t>less: Payable on account of issue of units</t>
  </si>
  <si>
    <t>Increase / (decrease) in payable</t>
  </si>
  <si>
    <t>Dividend Paid</t>
  </si>
  <si>
    <t>Opening unclaimed distribution</t>
  </si>
  <si>
    <t>Issue of CIP units</t>
  </si>
  <si>
    <t>Management fee paid</t>
  </si>
  <si>
    <t>150040000300005</t>
  </si>
  <si>
    <t>Advance Tax u/s 233 A-Sale of Sec (2005)</t>
  </si>
  <si>
    <t>Bank Alfalah Ltd Div. Distribution A/c</t>
  </si>
  <si>
    <t>5210</t>
  </si>
  <si>
    <t>1500030001</t>
  </si>
  <si>
    <t>Cost of Investment - HFT</t>
  </si>
  <si>
    <t>1500030002</t>
  </si>
  <si>
    <t>Prov against Investment - HFT</t>
  </si>
  <si>
    <t>5310</t>
  </si>
  <si>
    <t>150010</t>
  </si>
  <si>
    <t>Accounts Receivable against sale of sec.</t>
  </si>
  <si>
    <t>5410</t>
  </si>
  <si>
    <t>150055000100002</t>
  </si>
  <si>
    <t>Prepaid Listing Fee of LSE</t>
  </si>
  <si>
    <t>5510</t>
  </si>
  <si>
    <t>150015</t>
  </si>
  <si>
    <t>Dividends Receivable</t>
  </si>
  <si>
    <t>5610</t>
  </si>
  <si>
    <t>1500400001</t>
  </si>
  <si>
    <t>Advance Tax - Year 2003 and Prior</t>
  </si>
  <si>
    <t>5710</t>
  </si>
  <si>
    <t>150050000100001</t>
  </si>
  <si>
    <t>CDC Security Deposit Money</t>
  </si>
  <si>
    <t>5810</t>
  </si>
  <si>
    <t>150030000100001</t>
  </si>
  <si>
    <t>Profit  Receivables on Metropolitan Bank</t>
  </si>
  <si>
    <t>150030000100003</t>
  </si>
  <si>
    <t>Profit Receivable on Alfalah</t>
  </si>
  <si>
    <t>1500750002</t>
  </si>
  <si>
    <t>Other Rece - Zakat Refund</t>
  </si>
  <si>
    <t>6110</t>
  </si>
  <si>
    <t>2500200001</t>
  </si>
  <si>
    <t>Unrealised gain on letters of rights</t>
  </si>
  <si>
    <t>Net assets at the end of the period</t>
  </si>
  <si>
    <t>BANK BALANCES</t>
  </si>
  <si>
    <t>BASIS OF PREPARATION</t>
  </si>
  <si>
    <t>TB Total - Accrued Expenses</t>
  </si>
  <si>
    <t>TB Total - Dividend Payable</t>
  </si>
  <si>
    <t>TB Total - Share Capital</t>
  </si>
  <si>
    <t>TB Total - Premium on issue of certificates</t>
  </si>
  <si>
    <t>TB Total - Unappropriated profit</t>
  </si>
  <si>
    <t>TB Total - Capital gain on sales of investment</t>
  </si>
  <si>
    <t>TB Total - Dividend Income</t>
  </si>
  <si>
    <t>Income on issue and repurchase of units</t>
  </si>
  <si>
    <t>Management participation fee</t>
  </si>
  <si>
    <t>Financial charges</t>
  </si>
  <si>
    <t>EXPENSES</t>
  </si>
  <si>
    <t xml:space="preserve">Undistributed income carried forward </t>
  </si>
  <si>
    <t xml:space="preserve">CONTINGENCIES AND COMMITMENTS </t>
  </si>
  <si>
    <t>Contingencies and commitments</t>
  </si>
  <si>
    <t xml:space="preserve">Increase / (decrease) in liabilities </t>
  </si>
  <si>
    <t>CASH FLOW FROM FINANCING ACTIVITIES</t>
  </si>
  <si>
    <t>Dividend and other receivable</t>
  </si>
  <si>
    <t>Less: provision against doubtful receivables</t>
  </si>
  <si>
    <t>Investment</t>
  </si>
  <si>
    <t>Less: Carrying value of investments - net of impairment</t>
  </si>
  <si>
    <t>TB Total - Remuneration to trustee</t>
  </si>
  <si>
    <t>TB Total - Fee to SECP</t>
  </si>
  <si>
    <t>TB Total - Auditors remuneration</t>
  </si>
  <si>
    <t>TB Total - Financial charges</t>
  </si>
  <si>
    <t>TB Total - Right issue expenses</t>
  </si>
  <si>
    <t>TB Total - Brokerage &amp; Commission</t>
  </si>
  <si>
    <t>DATE OF AUTHORISATION FOR ISSUE</t>
  </si>
  <si>
    <t>150040000200002</t>
  </si>
  <si>
    <t>Advance Tax u/s 150-Dividend (2004)</t>
  </si>
  <si>
    <t>150040000300002</t>
  </si>
  <si>
    <t>Advance Tax u/s 150-Dividend (2005)</t>
  </si>
  <si>
    <t>INVESTMENTS</t>
  </si>
  <si>
    <t>Creditors, accrued and other liabilities</t>
  </si>
  <si>
    <t>(Number of units in '000)</t>
  </si>
  <si>
    <t>LIABILITIES</t>
  </si>
  <si>
    <t>NET ASSETS</t>
  </si>
  <si>
    <t>INCOME</t>
  </si>
  <si>
    <t>Taxation</t>
  </si>
  <si>
    <t>CASH FLOWS FROM OPERATING ACTIVITIES</t>
  </si>
  <si>
    <t>Payable to National Investment Trust Limited - Management Company</t>
  </si>
  <si>
    <t xml:space="preserve">   Managing Director                                                           Director                                                                     Director</t>
  </si>
  <si>
    <t xml:space="preserve">                                                                    For National Investment Trust Limited</t>
  </si>
  <si>
    <t xml:space="preserve">Adjustments: </t>
  </si>
  <si>
    <t>Management Participation fee paid</t>
  </si>
  <si>
    <t>Net cash inflow / (outflow) from operating activities</t>
  </si>
  <si>
    <t>TB Total - Unrealized gain on remeasurement of investment</t>
  </si>
  <si>
    <t>Opening payable</t>
  </si>
  <si>
    <t>Closing payable</t>
  </si>
  <si>
    <t>5050030003</t>
  </si>
  <si>
    <t>CDS Connection Charges</t>
  </si>
  <si>
    <t>5050030004</t>
  </si>
  <si>
    <t>CDS Shares Withdrawal Fee</t>
  </si>
  <si>
    <t>Debit</t>
  </si>
  <si>
    <t>Credit</t>
  </si>
  <si>
    <t>TB Total - Security deposits</t>
  </si>
  <si>
    <t>TB Total - Other receivable</t>
  </si>
  <si>
    <t>5050100002</t>
  </si>
  <si>
    <t>Other Charges</t>
  </si>
  <si>
    <t>5050100003</t>
  </si>
  <si>
    <t xml:space="preserve">                                                                                (Management Company)</t>
  </si>
  <si>
    <t>Net (payments)/receipts made against repurchase of units</t>
  </si>
  <si>
    <t>Out of Pocket Charges</t>
  </si>
  <si>
    <t>8250</t>
  </si>
  <si>
    <t>8260</t>
  </si>
  <si>
    <t>505027</t>
  </si>
  <si>
    <t>Right Issue Expenses</t>
  </si>
  <si>
    <t>8260A</t>
  </si>
  <si>
    <t>5040010001</t>
  </si>
  <si>
    <t>Brokerage on Purchase &amp; Sale of Sec.</t>
  </si>
  <si>
    <t>8271</t>
  </si>
  <si>
    <t>5050020002</t>
  </si>
  <si>
    <t>Stamp Duty Charges</t>
  </si>
  <si>
    <t>505004</t>
  </si>
  <si>
    <t>Shares Physical Safe Keeping Charges</t>
  </si>
  <si>
    <t>5050070001</t>
  </si>
  <si>
    <t>Printing Charges</t>
  </si>
  <si>
    <t>5050070002</t>
  </si>
  <si>
    <t>Stationery Charges</t>
  </si>
  <si>
    <t>5050090001</t>
  </si>
  <si>
    <t>Tax Consultancy Charges</t>
  </si>
  <si>
    <t>5050090003</t>
  </si>
  <si>
    <t>Legal Consultancy Charges</t>
  </si>
  <si>
    <t>5050090004</t>
  </si>
  <si>
    <t>Professional Tax Charges</t>
  </si>
  <si>
    <t>505028</t>
  </si>
  <si>
    <t>Preliminary charges and handling fee</t>
  </si>
  <si>
    <t>150090000200002</t>
  </si>
  <si>
    <t>PICIC Commercial Bank (A/c 112615)</t>
  </si>
  <si>
    <t>150090000200003</t>
  </si>
  <si>
    <t>Bank Alfalah (A/c 2910022)</t>
  </si>
  <si>
    <t>150090000300005</t>
  </si>
  <si>
    <t>Metropolitan Bank Ltd. (Unclaim Div A/c)</t>
  </si>
  <si>
    <t>150090000300006</t>
  </si>
  <si>
    <t>PICIC Commercial Bank (Final Div 2005)</t>
  </si>
  <si>
    <t>150090000300007</t>
  </si>
  <si>
    <t xml:space="preserve">Provision for impairment loss on other receivables </t>
  </si>
  <si>
    <t>Undistributed income brought forward</t>
  </si>
  <si>
    <t>Provision for impairment loss on other receivables</t>
  </si>
  <si>
    <t>_/_8271_/_505004</t>
  </si>
  <si>
    <t>_/_8271_/_5050070001</t>
  </si>
  <si>
    <t>_/_8271_/_5050070002</t>
  </si>
  <si>
    <t>_/_8271_/_5050090001</t>
  </si>
  <si>
    <t>_/_8271_/_5050090003</t>
  </si>
  <si>
    <t>_/_8271_/_5050090004</t>
  </si>
  <si>
    <t>_/_8271_/_505028</t>
  </si>
  <si>
    <t>_/_8271_/_5050500001</t>
  </si>
  <si>
    <t>_/_8271_/_5050500002</t>
  </si>
  <si>
    <t>_/_8271_/_5050500050</t>
  </si>
  <si>
    <t>_/_8271_/_</t>
  </si>
  <si>
    <t>_/_8272_/_505015</t>
  </si>
  <si>
    <t>_/_8272_/_</t>
  </si>
  <si>
    <t>_/_8273_/_5010200001</t>
  </si>
  <si>
    <t>_/_8273_/_5010200002</t>
  </si>
  <si>
    <t>_/_8273_/_5010200003</t>
  </si>
  <si>
    <t>_/_8273_/_5010200010</t>
  </si>
  <si>
    <t>_/_8273_/_</t>
  </si>
  <si>
    <t>_/_8274_/_</t>
  </si>
  <si>
    <t>Bonus Issue Expenses</t>
  </si>
  <si>
    <t>5050500001</t>
  </si>
  <si>
    <t>Postage Expenses</t>
  </si>
  <si>
    <t>5050500002</t>
  </si>
  <si>
    <t>Bank Service Charges</t>
  </si>
  <si>
    <t>5050500050</t>
  </si>
  <si>
    <t>8272</t>
  </si>
  <si>
    <t>505015</t>
  </si>
  <si>
    <t>Advertisement and Publicity Expenses</t>
  </si>
  <si>
    <t>8273</t>
  </si>
  <si>
    <t>5010200001</t>
  </si>
  <si>
    <t>Annual Listing Fee - KSE</t>
  </si>
  <si>
    <t>5010200002</t>
  </si>
  <si>
    <t>Annual Listing Fee - LSE</t>
  </si>
  <si>
    <t>5010200003</t>
  </si>
  <si>
    <t>Annual Listing Fee - ISE</t>
  </si>
  <si>
    <t>Unrealised gain / (loss) on investment - HFT</t>
  </si>
  <si>
    <t>Printing charges</t>
  </si>
  <si>
    <t>Others-Workers' Welfare Fund</t>
  </si>
  <si>
    <t>Redemption of units</t>
  </si>
  <si>
    <t>Transactions during the period</t>
  </si>
  <si>
    <t>National Bank of Pakistan - Trustee</t>
  </si>
  <si>
    <t>Net amount received / (paid) on issue of units</t>
  </si>
  <si>
    <t>GENERAL</t>
  </si>
  <si>
    <t>Statement of compliance</t>
  </si>
  <si>
    <t>TB Total - Dividend receivable</t>
  </si>
  <si>
    <t>TB Total - Taxation-net</t>
  </si>
  <si>
    <t>Unrealised gain / (loss) on investment -AFS</t>
  </si>
  <si>
    <t>Payable to management company</t>
  </si>
  <si>
    <t>less: Management participation fee</t>
  </si>
  <si>
    <t>CASH FLOW STATEMENT-WORKING</t>
  </si>
  <si>
    <t>Payable to selling banks</t>
  </si>
  <si>
    <t>Dividend and other receivables</t>
  </si>
  <si>
    <t>Total assets</t>
  </si>
  <si>
    <t>Total liabilities</t>
  </si>
  <si>
    <t>Fee payable to Securities and Exchange Commission of Pakistan</t>
  </si>
  <si>
    <t>Number of units in issue</t>
  </si>
  <si>
    <t>TB Total - Advertising and publicity</t>
  </si>
  <si>
    <t>TB Total - Stock Exchange Listing fee</t>
  </si>
  <si>
    <t>TB Total - Computer Expenses</t>
  </si>
  <si>
    <t>TB Total - CDS Charges</t>
  </si>
  <si>
    <t>TB Total - CVT on Purchase of Sec.</t>
  </si>
  <si>
    <t>_/_GrandTotal_/_</t>
  </si>
  <si>
    <t>(reserved)</t>
  </si>
  <si>
    <t>_/_5110_/_150090000200001</t>
  </si>
  <si>
    <t>_/_5110_/_150090000200002</t>
  </si>
  <si>
    <t>_/_5110_/_150090000200003</t>
  </si>
  <si>
    <t>_/_5110_/_150090000300005</t>
  </si>
  <si>
    <t>_/_5110_/_150090000300006</t>
  </si>
  <si>
    <t>_/_5610_/_150040000200002</t>
  </si>
  <si>
    <t>_/_5610_/_150040000300002</t>
  </si>
  <si>
    <t>_/_5610_/_150040000300005</t>
  </si>
  <si>
    <t>550003</t>
  </si>
  <si>
    <t>Taxation Expenses - Prior Year</t>
  </si>
  <si>
    <t>_/_8271_/_550003</t>
  </si>
  <si>
    <t>Other comprehensive income</t>
  </si>
  <si>
    <t>less: Management participation fee payable</t>
  </si>
  <si>
    <t>Other payables</t>
  </si>
  <si>
    <t>Bank</t>
  </si>
  <si>
    <t>Dividend receivable</t>
  </si>
  <si>
    <t>Distribution payable</t>
  </si>
  <si>
    <t>CONDENSED INTERIM STATEMENT OF COMPREHENSIVE INCOME (UNAUDITED)</t>
  </si>
  <si>
    <t>CONDENSED INTERIM DISTRIBUTION STATEMENT (UNAUDITED)</t>
  </si>
  <si>
    <t>CASH FLOWS FROM FINANCING ACTIVITIES</t>
  </si>
  <si>
    <t>at the beginning of the period</t>
  </si>
  <si>
    <t>_/_5810_/_150030000100001</t>
  </si>
  <si>
    <t>_/_5810_/_150030000100003</t>
  </si>
  <si>
    <t>_/_5810_/_1500750002</t>
  </si>
  <si>
    <t>_/_5810_/_</t>
  </si>
  <si>
    <t>_/_6110_/_2500200001</t>
  </si>
  <si>
    <t>_/_6110_/_</t>
  </si>
  <si>
    <t>_/_6210_/_2500200003</t>
  </si>
  <si>
    <t>_/_6210_/_</t>
  </si>
  <si>
    <t>_/_6310_/_2500200002</t>
  </si>
  <si>
    <t>_/_6310_/_</t>
  </si>
  <si>
    <t>_/_6410_/_250010</t>
  </si>
  <si>
    <t>_/_6410_/_</t>
  </si>
  <si>
    <t>TB Total - Fee payable to investment adviser</t>
  </si>
  <si>
    <t>TB Total - Fee payable to Trustee</t>
  </si>
  <si>
    <t>TB Total - Fee payable to SECP</t>
  </si>
  <si>
    <t>TB Total - Payable against purcahse of shares</t>
  </si>
  <si>
    <t>CONDENSED INTERIM INCOME STATEMENT</t>
  </si>
  <si>
    <t>CONDENSED INTERIM CASH FLOW STATEMENT</t>
  </si>
  <si>
    <t>Bank balances</t>
  </si>
  <si>
    <t>Profit on bank deposits</t>
  </si>
  <si>
    <t>Other income</t>
  </si>
  <si>
    <t>_/_6710_/_250200000100001</t>
  </si>
  <si>
    <t>PICIC Commercial Bank (1st Int Div 2006)</t>
  </si>
  <si>
    <t>150090000300008</t>
  </si>
  <si>
    <t>PICIC Commercial Bank (2nd Int Div 2006)</t>
  </si>
  <si>
    <t>150090000301000</t>
  </si>
  <si>
    <t>8210</t>
  </si>
  <si>
    <t>501001</t>
  </si>
  <si>
    <t>Investment Adviser Fee</t>
  </si>
  <si>
    <t>8220</t>
  </si>
  <si>
    <t>501010</t>
  </si>
  <si>
    <t>Trustee Remuneration</t>
  </si>
  <si>
    <t>8230</t>
  </si>
  <si>
    <t>501005</t>
  </si>
  <si>
    <t>SECP Fee</t>
  </si>
  <si>
    <t>8240</t>
  </si>
  <si>
    <t>5050100001</t>
  </si>
  <si>
    <t>Audit Fee</t>
  </si>
  <si>
    <t>Receivable from Selling Banks</t>
  </si>
  <si>
    <t xml:space="preserve">              </t>
  </si>
  <si>
    <t>5010200010</t>
  </si>
  <si>
    <t>Annual Lising Fee - CDC</t>
  </si>
  <si>
    <t>8274</t>
  </si>
  <si>
    <t>8275</t>
  </si>
  <si>
    <t>5050030001</t>
  </si>
  <si>
    <t>CDS Custody Charges</t>
  </si>
  <si>
    <t>5050030002</t>
  </si>
  <si>
    <t>CDS Transaction Charges</t>
  </si>
  <si>
    <t>Short-term finances</t>
  </si>
  <si>
    <t xml:space="preserve">Legal and professional charges </t>
  </si>
  <si>
    <t>LEGAL STATUS AND NATURE OF BUSINESS</t>
  </si>
  <si>
    <t>_/_6710_/_250200000100002</t>
  </si>
  <si>
    <t>_/_6710_/_250200000100003</t>
  </si>
  <si>
    <t>_/_6710_/_250200000100004</t>
  </si>
  <si>
    <t>_/_6710_/_250200000100005</t>
  </si>
  <si>
    <t>_/_6710_/_250200000100007</t>
  </si>
  <si>
    <t>_/_5510_/_</t>
  </si>
  <si>
    <t>_/_5610_/_1500400001</t>
  </si>
  <si>
    <t>_/_5610_/_</t>
  </si>
  <si>
    <t>_/_5710_/_150050000100001</t>
  </si>
  <si>
    <t>_/_5710_/_</t>
  </si>
  <si>
    <t>(Unaudited)</t>
  </si>
  <si>
    <t>(Audited)</t>
  </si>
  <si>
    <t>Unit holders' fund (as per statement attached)</t>
  </si>
  <si>
    <t>Net assets at the beginning of the period</t>
  </si>
  <si>
    <t>Cash and cash equivalents at the beginning of the period</t>
  </si>
  <si>
    <t>Cash and cash equivalents as at the end of the period</t>
  </si>
  <si>
    <t>8276</t>
  </si>
  <si>
    <t>5040010002</t>
  </si>
  <si>
    <t>CVT on Purchase of Sec.</t>
  </si>
  <si>
    <t>Grand Total</t>
  </si>
  <si>
    <t>TB Total - Cash at bank</t>
  </si>
  <si>
    <t>TB Total - Investment held for trading</t>
  </si>
  <si>
    <t>TB Total - Receivable against sales of share</t>
  </si>
  <si>
    <t>TB Total - Prepayments</t>
  </si>
  <si>
    <t>Securities transaction costs</t>
  </si>
  <si>
    <t>_/_8275_/_5050030001</t>
  </si>
  <si>
    <t>_/_8275_/_5050030002</t>
  </si>
  <si>
    <t>_/_8275_/_5050030003</t>
  </si>
  <si>
    <t>_/_8275_/_5050030004</t>
  </si>
  <si>
    <t>_/_8275_/_</t>
  </si>
  <si>
    <t>_/_8276_/_5040010002</t>
  </si>
  <si>
    <t>_/_8276_/_</t>
  </si>
  <si>
    <t>Note</t>
  </si>
  <si>
    <t>ASSETS</t>
  </si>
  <si>
    <t>Investment Adviser Fee Payable</t>
  </si>
  <si>
    <t>6210</t>
  </si>
  <si>
    <t>2500200003</t>
  </si>
  <si>
    <t>Trustee Remuneration Payable</t>
  </si>
  <si>
    <t>6310</t>
  </si>
  <si>
    <t>2500200002</t>
  </si>
  <si>
    <t>SECP Fee Payable</t>
  </si>
  <si>
    <t>6410</t>
  </si>
  <si>
    <t>Custodian charges of Central Depository Company of Pakistan Limited</t>
  </si>
  <si>
    <t>_/_8230_/_501005</t>
  </si>
  <si>
    <t>_/_8230_/_</t>
  </si>
  <si>
    <t>_/_8240_/_5050100001</t>
  </si>
  <si>
    <t>National Investment Trust Limited Provident Fund</t>
  </si>
  <si>
    <t>National Investment Trust Limited Pension Fund</t>
  </si>
  <si>
    <t xml:space="preserve">Payable to National Investment Trust Limited </t>
  </si>
  <si>
    <t>- Management Company</t>
  </si>
  <si>
    <t>Other Payables</t>
  </si>
  <si>
    <t>6710</t>
  </si>
  <si>
    <t>250200000100001</t>
  </si>
  <si>
    <t>Unclaimed Dividend Prior Year (Pay)</t>
  </si>
  <si>
    <t>250200000100002</t>
  </si>
  <si>
    <t>Unclaimed  Final Dividend Year 03 (Pay)</t>
  </si>
  <si>
    <t>250200000100003</t>
  </si>
  <si>
    <t>Unclaimed Interim Dividend Year 04 (Pay)</t>
  </si>
  <si>
    <t>250200000100004</t>
  </si>
  <si>
    <t>Unclaimed Final Dividend Year 04 (Pay)</t>
  </si>
  <si>
    <t>250200000100005</t>
  </si>
  <si>
    <t>Unclaimed Final Dividend Year 05 (Pay)</t>
  </si>
  <si>
    <t>250200000100007</t>
  </si>
  <si>
    <t>Unclaimed 1st Interim Div Year 06 (Pay)</t>
  </si>
  <si>
    <t>250200000100008</t>
  </si>
  <si>
    <t>Unclaimed 2nd Interim Div Year 06 (Pay)</t>
  </si>
  <si>
    <t>2502000005</t>
  </si>
  <si>
    <t>Interim Dividend Payable</t>
  </si>
  <si>
    <t>7110</t>
  </si>
  <si>
    <t>301001000100001</t>
  </si>
  <si>
    <t>Paid up Capital against fully paid Cash</t>
  </si>
  <si>
    <t>301001000100005</t>
  </si>
  <si>
    <t>Paid up Capital as Bonus</t>
  </si>
  <si>
    <t>7210</t>
  </si>
  <si>
    <t>3050010001</t>
  </si>
  <si>
    <t>Certificate Premium Acount</t>
  </si>
  <si>
    <t>7410</t>
  </si>
  <si>
    <t>3050020002</t>
  </si>
  <si>
    <t>Unapproprited Profit/ (Loss)</t>
  </si>
  <si>
    <t>8110</t>
  </si>
  <si>
    <t>405001</t>
  </si>
  <si>
    <t>Realised Capital Gain/ (Loss)</t>
  </si>
  <si>
    <t>8120</t>
  </si>
  <si>
    <t>410001</t>
  </si>
  <si>
    <t>Dividend Income -Securites</t>
  </si>
  <si>
    <t>8130</t>
  </si>
  <si>
    <t>405002</t>
  </si>
  <si>
    <t>Unrealized Capital Gain/(Loss)</t>
  </si>
  <si>
    <t>8140</t>
  </si>
  <si>
    <t>450005</t>
  </si>
  <si>
    <t>Profit on PLS Saving Accounts</t>
  </si>
  <si>
    <t>8150</t>
  </si>
  <si>
    <t>450050</t>
  </si>
  <si>
    <t>Other Income</t>
  </si>
  <si>
    <t>Capital gains</t>
  </si>
  <si>
    <t>Settlement and bank charges</t>
  </si>
  <si>
    <t>Annual fee - Securities and Exchange Commission of Pakistan</t>
  </si>
  <si>
    <t>_/_5110_/_150090000300007</t>
  </si>
  <si>
    <t>_/_5110_/_150090000300008</t>
  </si>
  <si>
    <t>_/_5110_/_150090000301000</t>
  </si>
  <si>
    <t>_/_5110_/_</t>
  </si>
  <si>
    <t>_/_5210_/_1500030001</t>
  </si>
  <si>
    <t>_/_5210_/_1500030002</t>
  </si>
  <si>
    <t>_/_5210_/_</t>
  </si>
  <si>
    <t>_/_5310_/_150010</t>
  </si>
  <si>
    <t>_/_5310_/_</t>
  </si>
  <si>
    <t>_/_5410_/_150055000100002</t>
  </si>
  <si>
    <t>_/_5410_/_</t>
  </si>
  <si>
    <t>_/_5510_/_150015</t>
  </si>
  <si>
    <t>Market value of investments</t>
  </si>
  <si>
    <t xml:space="preserve">Element of (income) / loss and capital (gains) / losses included </t>
  </si>
  <si>
    <t xml:space="preserve">Receivable from National Investment Trust Limited - </t>
  </si>
  <si>
    <t xml:space="preserve">Payable to National Investment Trust Limited - Management </t>
  </si>
  <si>
    <t xml:space="preserve">Fee payable to Securities and Exchange Commission of </t>
  </si>
  <si>
    <t>Pakistan</t>
  </si>
  <si>
    <t>during the period</t>
  </si>
  <si>
    <t>_/_6710_/_250200000100008</t>
  </si>
  <si>
    <t>_/_6710_/_2502000005</t>
  </si>
  <si>
    <t>_/_6710_/_</t>
  </si>
  <si>
    <t>_/_7110_/_301001000100001</t>
  </si>
  <si>
    <t>_/_7110_/_301001000100005</t>
  </si>
  <si>
    <t>_/_7110_/_</t>
  </si>
  <si>
    <t>_/_7210_/_3050010001</t>
  </si>
  <si>
    <t>_/_7210_/_</t>
  </si>
  <si>
    <t>_/_7410_/_3050020002</t>
  </si>
  <si>
    <t>_/_7410_/_</t>
  </si>
  <si>
    <t>_/_8110_/_405001</t>
  </si>
  <si>
    <t>_/_8110_/_</t>
  </si>
  <si>
    <t>_/_8120_/_410001</t>
  </si>
  <si>
    <t>FOR THE HALF YEAR AND QUARTER ENDED DECEMBER 31, 2011</t>
  </si>
  <si>
    <t>Receivable against sale of investments</t>
  </si>
  <si>
    <t>Nil units issued (2010: Nil units)</t>
  </si>
  <si>
    <t>(2010: 47,455 units)</t>
  </si>
  <si>
    <t xml:space="preserve">61,858 units issued under CIP </t>
  </si>
  <si>
    <t>Receivable against sale of investment</t>
  </si>
  <si>
    <t>-------------------Rupees in '000-------------------</t>
  </si>
  <si>
    <t>Rupees in '000</t>
  </si>
  <si>
    <t>WWF Expense</t>
  </si>
  <si>
    <t>WWF Payable</t>
  </si>
  <si>
    <t>CDC Payable</t>
  </si>
  <si>
    <t>Income</t>
  </si>
  <si>
    <t>Net (increase) / decrease in market value of investments</t>
  </si>
  <si>
    <t>RELATED PARTY QUARTER WORKING</t>
  </si>
  <si>
    <t>For the half year ended December 31, 2011</t>
  </si>
  <si>
    <t>Quarter ended September 30, 2011</t>
  </si>
  <si>
    <t>Quarter ended December 31, 2011</t>
  </si>
  <si>
    <t>A</t>
  </si>
  <si>
    <t>B</t>
  </si>
  <si>
    <t>C=A-B</t>
  </si>
  <si>
    <t>National Investment Trust Limited - Management</t>
  </si>
  <si>
    <t>Sale of shares</t>
  </si>
  <si>
    <t>Purchase of 295,169 shares (Sep2011: 175,000 shares)</t>
  </si>
  <si>
    <t>7,490 units issued under CIP (2010:4,634 units)</t>
  </si>
  <si>
    <t>39,451 units issued under CIP (2010: 21.966 units)</t>
  </si>
  <si>
    <t>6,355,488 CIP units issued (2010: 3,566,755 units)</t>
  </si>
  <si>
    <t>--------------------------Rs in '000-------------------------</t>
  </si>
  <si>
    <t>Mgt fee for the year</t>
  </si>
  <si>
    <t>--------------(Rupees)-------------</t>
  </si>
  <si>
    <t>Net income for the period after taxation</t>
  </si>
  <si>
    <t xml:space="preserve">Net unrealised (diminution) / appreciation on </t>
  </si>
  <si>
    <t xml:space="preserve">Unrealised appreciation on remeasurement of </t>
  </si>
  <si>
    <t xml:space="preserve">investments classified as 'available for sale' </t>
  </si>
  <si>
    <t>Amounts outstanding as at period / year end</t>
  </si>
  <si>
    <t>Quarter Working</t>
  </si>
  <si>
    <t>Total comprehensive (loss) / income for the period</t>
  </si>
  <si>
    <t xml:space="preserve">Net income for the period after taxation </t>
  </si>
  <si>
    <t>Sale              during the period</t>
  </si>
  <si>
    <t>Cherat Cement Company Limited</t>
  </si>
  <si>
    <t>Lucky Cement Limited</t>
  </si>
  <si>
    <t>Packages Limited</t>
  </si>
  <si>
    <t>Honda Atlas Cars Limited</t>
  </si>
  <si>
    <t>Indus Motor Company Limited</t>
  </si>
  <si>
    <t>Hub Power Company Limited</t>
  </si>
  <si>
    <t>Sindh Sales Tax on Management Fee</t>
  </si>
  <si>
    <t>----------------------------Rupees in '000---------------------------</t>
  </si>
  <si>
    <t>Sindh sales tax on remuneration of Management Company</t>
  </si>
  <si>
    <t>Payable against purchase of investments</t>
  </si>
  <si>
    <t>Sale tax payable</t>
  </si>
  <si>
    <t>Sector Name</t>
  </si>
  <si>
    <t>Name of Investtee Company</t>
  </si>
  <si>
    <t>OIL &amp; GAS DEVELOPMENT CO.</t>
  </si>
  <si>
    <t>Oil &amp; Gas Development Co.</t>
  </si>
  <si>
    <t>PAKISTAN OILFIELDS LTD.</t>
  </si>
  <si>
    <t>PAKISTAN PETROLEUM LTD.</t>
  </si>
  <si>
    <t>PAKISTAN STATE OIL CO. LTD.</t>
  </si>
  <si>
    <t>DAWOOD HERCULES CORPORATION LTD</t>
  </si>
  <si>
    <t>FAUJI FERTILIZER COMPANY LIMITED.</t>
  </si>
  <si>
    <t>Fauji Fertilizer Company Limited.</t>
  </si>
  <si>
    <t>CHERAT CEMENT COMPANY LIMITED</t>
  </si>
  <si>
    <t>D. G. Khan Cement Co. Limited</t>
  </si>
  <si>
    <t>LUCKY CEMENT LIMITED</t>
  </si>
  <si>
    <t>PACKAGES LIMITED</t>
  </si>
  <si>
    <t>THAL LIMITED</t>
  </si>
  <si>
    <t>MILLAT TRACTORS LTD.</t>
  </si>
  <si>
    <t>HONDA ATLAS CARS LIMITED</t>
  </si>
  <si>
    <t>PAK SUZUKI MOTOR CO. LTD.</t>
  </si>
  <si>
    <t>ABBOT LABOATORIES (PAKISTAN) LTD.</t>
  </si>
  <si>
    <t>GLAXOSMITHKLINE (PAK) LTD.</t>
  </si>
  <si>
    <t>HUB POWER COMPANY LIMITED</t>
  </si>
  <si>
    <t>KOT ADDU POWER CO.LTD.</t>
  </si>
  <si>
    <t>ENGRO CORPORATION LTD.</t>
  </si>
  <si>
    <t>FATIMA FERTILIZER COMPANY</t>
  </si>
  <si>
    <t>Fatima Fertilizer Company</t>
  </si>
  <si>
    <t>FAUJI FERTILIZER BIN QASIM LTD.</t>
  </si>
  <si>
    <t>FAUJI CEMENT COMPANY LTD.</t>
  </si>
  <si>
    <t>PAKISTAN CABLES LTD.</t>
  </si>
  <si>
    <t>INDUS MOTOR COMPANY LIMITED</t>
  </si>
  <si>
    <t>SHEZAN INTERNATIONAL LTD.</t>
  </si>
  <si>
    <t>MITCHELL'S FRUIT FARMS LIMITED</t>
  </si>
  <si>
    <t>Mitchell'S Fruit Farms Limited</t>
  </si>
  <si>
    <t>BATA PAKISTAN LTD.</t>
  </si>
  <si>
    <t>FEROZSONS LABORATORIES LTD.</t>
  </si>
  <si>
    <t>SEARLE PAKISTAN LTD.</t>
  </si>
  <si>
    <t>QTR MAR</t>
  </si>
  <si>
    <t>HA 2012</t>
  </si>
  <si>
    <t>Quater Ended March 31' 2013</t>
  </si>
  <si>
    <t>done</t>
  </si>
  <si>
    <t>Half Year Ended December 31' 2012</t>
  </si>
  <si>
    <t>Unrealised (diminution)/appreciation on remeasurement of investments classified</t>
  </si>
  <si>
    <t xml:space="preserve">Final distribution for the year ended June 30, 2012: Rs 3.50 </t>
  </si>
  <si>
    <t>per unit (2011: Rs. 4 per unit)</t>
  </si>
  <si>
    <t>FOR THE HALF YEAR AND QUARTER ENDED DECEMBER 31, 2012</t>
  </si>
  <si>
    <t>Net payments made against sales of units</t>
  </si>
  <si>
    <t xml:space="preserve">  </t>
  </si>
  <si>
    <t>Quater Ended March 31' 2014</t>
  </si>
  <si>
    <t>Half Year Ended December 31' 2013</t>
  </si>
  <si>
    <t>FED</t>
  </si>
  <si>
    <t>National Investment Trust Limited -Management Company</t>
  </si>
  <si>
    <t>CDC</t>
  </si>
  <si>
    <t>ACCRUED EXPENSES &amp; OTHER LIABILITIES</t>
  </si>
  <si>
    <t xml:space="preserve">Provision for Workers' Welfare Fund </t>
  </si>
  <si>
    <t>On account of:</t>
  </si>
  <si>
    <t>Federal Excise Duty on Management Company Remunaration</t>
  </si>
  <si>
    <t xml:space="preserve">Net (decrease) in cash and cash equivalents </t>
  </si>
  <si>
    <t>Trustee Fee- Central Depository Company of Pakistan Limited</t>
  </si>
  <si>
    <t>----------Rupees in '000---------</t>
  </si>
  <si>
    <t>Legal &amp; Professional Charges</t>
  </si>
  <si>
    <t>Payable to Central Depository Company of Pakistan Limited - Trustee</t>
  </si>
  <si>
    <t>-</t>
  </si>
  <si>
    <t>Number of units in '000</t>
  </si>
  <si>
    <t>Figures have been rounded off to the nearest thousand rupees unless otherwise specified.</t>
  </si>
  <si>
    <t>-----------(Unaudited)------------</t>
  </si>
  <si>
    <t xml:space="preserve">Federal Excise Duty </t>
  </si>
  <si>
    <t>Element of (income) / loss and capital (gains) / losses included in price of</t>
  </si>
  <si>
    <t>units issued less those in units issued less those in units redeemed-net;</t>
  </si>
  <si>
    <t>QTR ended SEP' 2014</t>
  </si>
  <si>
    <t>2.1.1</t>
  </si>
  <si>
    <t>2.1.2</t>
  </si>
  <si>
    <t>Profit on deposit accounts</t>
  </si>
  <si>
    <t>DIVIDEND &amp; PROFIT RECEIVABLES</t>
  </si>
  <si>
    <t>Dividend Receivable</t>
  </si>
  <si>
    <t xml:space="preserve">Management remuneration </t>
  </si>
  <si>
    <t>Sindh Sales Tax</t>
  </si>
  <si>
    <t>Managing Director                                                     Director                                                             Director</t>
  </si>
  <si>
    <t>Receivable against subscription of shares</t>
  </si>
  <si>
    <t>CONDENSED INTERIM STATEMENT OF ASSETS AND LIABILITIES</t>
  </si>
  <si>
    <t xml:space="preserve">CONDENSED INTERIM STATEMENT OF COMPREHENSIVE INCOME </t>
  </si>
  <si>
    <t xml:space="preserve">CONDENDSED INTERIM DISTRIBUTION STATEMENT </t>
  </si>
  <si>
    <t xml:space="preserve">CONDENSED INTERIM CASH FLOW STATEMENT </t>
  </si>
  <si>
    <t>Dividend and profit receivables</t>
  </si>
  <si>
    <t>NIT ISLAMIC EQUITY FUND</t>
  </si>
  <si>
    <t>June 30, 
2015</t>
  </si>
  <si>
    <t>Preliminary expenses and flotation costs</t>
  </si>
  <si>
    <t>Available for sale - Listed equity securities</t>
  </si>
  <si>
    <t>June 30, 2015</t>
  </si>
  <si>
    <t>Preliminary expenses and floatation costs</t>
  </si>
  <si>
    <t>Annual Listing Fee</t>
  </si>
  <si>
    <t>Auditors' remunarartion</t>
  </si>
  <si>
    <t>Charity payable</t>
  </si>
  <si>
    <t>Zakat</t>
  </si>
  <si>
    <t>Capital gain tax</t>
  </si>
  <si>
    <t>Payable against redemption of units</t>
  </si>
  <si>
    <t>Sindh Sales Tax on Remuneration of Trustee</t>
  </si>
  <si>
    <t>Amortization of preliminary expenses and floatation costs</t>
  </si>
  <si>
    <t>Rupees per unit</t>
  </si>
  <si>
    <t>PAYABLE TO NATIONAL INVESTMENT TRUST LIMITED</t>
  </si>
  <si>
    <t xml:space="preserve">       'MANAGEMENT COMPANY</t>
  </si>
  <si>
    <t xml:space="preserve">1,231,224 units issued </t>
  </si>
  <si>
    <t xml:space="preserve">Central Depository Company of Pakistan Limited - Trustee </t>
  </si>
  <si>
    <t>Management remuneration payable</t>
  </si>
  <si>
    <t>Sindh Sales Tax payable</t>
  </si>
  <si>
    <t>Preliminary expenses and floatation costs payable</t>
  </si>
  <si>
    <t>Other payable</t>
  </si>
  <si>
    <t>100,224,283 units held (June 30, 2015: 100,224,283)</t>
  </si>
  <si>
    <t>Custodian charges</t>
  </si>
  <si>
    <t>The NIT Islamic Equity Fund (the Fund) was established under a Trust Deed executed between National Investment Trust Limited (NITL) as Management Company and Central Depository Company of Pakistan as trustee. The Fund was approved by the Securities and Exchange Commission of Pakistan on 03 February 2015 in accordance with the Non-Banking Finance Companies (Establishment and Regulation) Rules, 2003 (NBFC Rules) and the trust deed was executed on 24 February 2015. the fund is categorized as an Equity Scheme as per the criteria for categorisation of open and collective investment scheme as specified by Securities and Exchange Commission of Pakistan (SECP) and other allied matters.</t>
  </si>
  <si>
    <t>The objective of the Fund is to invest in the equity market when there is an opportunity to invest the funds in a gainful manner and such investment is for the benefit of the fund based on long term perspective to provide the unit holders safe and halal income on their investment. Under the Trust Deed all conducts and acts of the fund are based on Shariah. The management company has appointed Mufti Zeeshan Ali Aziz as Shariah Advisor to the NIT Islamic Equity Fund to ensure that the activities of the fund are in compliance with the Principles of Shariah.</t>
  </si>
  <si>
    <t>Title to the assets of the Fund are held in the name of Central Depository Company of Pakistan Limited as trustee of the Fund.</t>
  </si>
  <si>
    <t>CONDENSED INTERIM INCOME STATEMENT (UNAUDITED)</t>
  </si>
  <si>
    <t>Three months period ended,</t>
  </si>
  <si>
    <t>-------------- Rupees ----------------</t>
  </si>
  <si>
    <t>AS AT September 30, 2015</t>
  </si>
  <si>
    <t>Cod</t>
  </si>
  <si>
    <t>Name of Investee Companies</t>
  </si>
  <si>
    <t>As at 01 July 2015</t>
  </si>
  <si>
    <t>Purchases during the period</t>
  </si>
  <si>
    <t>Bonus shares received during the period</t>
  </si>
  <si>
    <t>Right shares purchased/ subscribed during the period</t>
  </si>
  <si>
    <t>Adjustments</t>
  </si>
  <si>
    <t>Market Value as a percentage of investment</t>
  </si>
  <si>
    <t>Percentage of paid-up capital of the investee company held</t>
  </si>
  <si>
    <t>------------Rupees in '000--------------</t>
  </si>
  <si>
    <t>---------------------%----------------------------</t>
  </si>
  <si>
    <t>MEEZAN BANK LIMITED</t>
  </si>
  <si>
    <t>COMMERCIAL BANKS Total</t>
  </si>
  <si>
    <t>JUTE</t>
  </si>
  <si>
    <t>Thal Jute</t>
  </si>
  <si>
    <t>CEMENT Total</t>
  </si>
  <si>
    <t>POWER GENERATION &amp; DISTRIBUTION Total</t>
  </si>
  <si>
    <t>OIL &amp; GAS MARKETING COMPANIES Total</t>
  </si>
  <si>
    <t>OIL &amp; GAS EXPLORATION COMPANIES Total</t>
  </si>
  <si>
    <t>AUTOMOBILE ASSEMBLER Total</t>
  </si>
  <si>
    <t>ENGRO FERTILIZER LIMITED</t>
  </si>
  <si>
    <t>FERTILIZER Total</t>
  </si>
  <si>
    <t>PHARMACEUTICALS Total</t>
  </si>
  <si>
    <t>PAPER &amp; BOARD Total</t>
  </si>
  <si>
    <t>SERVICE INDUSTRIES LTD</t>
  </si>
  <si>
    <t>LEATHER &amp; TANNERIES Total</t>
  </si>
  <si>
    <t>ENGRO FOODS</t>
  </si>
  <si>
    <t>FOODS &amp; PERSONAL CARE PRODUCTS Total</t>
  </si>
  <si>
    <t>COMMERCIAL BANKS</t>
  </si>
  <si>
    <t>Meezan Bank Limited</t>
  </si>
  <si>
    <t>CEMENT</t>
  </si>
  <si>
    <t>Fauji Cement Company Ltd.</t>
  </si>
  <si>
    <t>POWER GENERATION &amp; DISTRIBUTION</t>
  </si>
  <si>
    <t>Kot Addu Power Co.Ltd.</t>
  </si>
  <si>
    <t>OIL &amp; GAS MARKETING COMPANIES</t>
  </si>
  <si>
    <t>Pakistan State Oil Co. Ltd.</t>
  </si>
  <si>
    <t>OIL &amp; GAS EXPLORATION COMPANIES</t>
  </si>
  <si>
    <t>Pakistan Oilfields Ltd.</t>
  </si>
  <si>
    <t>Pakistan Petroleum Ltd.</t>
  </si>
  <si>
    <t>ENGINEERING</t>
  </si>
  <si>
    <t>Amreli Steel Limited</t>
  </si>
  <si>
    <t>AUTOMOBILE ASSEMBLER</t>
  </si>
  <si>
    <t>Millat Tractors Ltd.</t>
  </si>
  <si>
    <t>Pak Suzuki Motor Co. Ltd.</t>
  </si>
  <si>
    <t>CABLE &amp; ELECTRIC GOODS</t>
  </si>
  <si>
    <t>Pakistan Cables Ltd.</t>
  </si>
  <si>
    <t>FERTILIZER</t>
  </si>
  <si>
    <t>Dawood Hercules Corporation Ltd</t>
  </si>
  <si>
    <t>Engro Corporation Ltd.</t>
  </si>
  <si>
    <t>Engro Fertilizer Limited</t>
  </si>
  <si>
    <t>Fauji Fertilizer Bin Qasim Ltd.</t>
  </si>
  <si>
    <t>PHARMACEUTICALS</t>
  </si>
  <si>
    <t>Abbot Laboatories (Pakistan) Ltd.</t>
  </si>
  <si>
    <t>Ferozsons Laboratories Ltd.</t>
  </si>
  <si>
    <t>Glaxosmithkline (Pak) Ltd.</t>
  </si>
  <si>
    <t>Searle Pakistan Ltd.</t>
  </si>
  <si>
    <t>PAPER &amp; BOARD</t>
  </si>
  <si>
    <t>LEATHER &amp; TANNERIES</t>
  </si>
  <si>
    <t>Bata Pakistan Ltd.</t>
  </si>
  <si>
    <t>Service Industries Ltd</t>
  </si>
  <si>
    <t>FOODS &amp; PERSONAL CARE PRODUCTS</t>
  </si>
  <si>
    <t>Engro Foods</t>
  </si>
  <si>
    <t>Shezan International Ltd.</t>
  </si>
  <si>
    <t>AMRELI STEEL LIMITED</t>
  </si>
  <si>
    <t>SEARL COMPANY LIMITED RIGHT</t>
  </si>
  <si>
    <t>Brokerage &amp; NCCPL Charges</t>
  </si>
  <si>
    <t>[Rs. 10.27 per unit ]</t>
  </si>
  <si>
    <t>Element of income / (loss) and capital gains / (losses) included in prices of</t>
  </si>
  <si>
    <t>units issued less those in units redeemed - amount representing income /</t>
  </si>
  <si>
    <t>(loss) that form part of unit holders' fund - net</t>
  </si>
  <si>
    <t>Capital gains on sale of investments - net</t>
  </si>
  <si>
    <t>Other net loss for the period</t>
  </si>
  <si>
    <t>Amortization of preliminary expenses and flotation costs</t>
  </si>
  <si>
    <t>Amount received on sales of units</t>
  </si>
  <si>
    <t>Payment against redemption of units</t>
  </si>
  <si>
    <t>Weighted average number of units issue during the period</t>
  </si>
  <si>
    <t>Details of the transactions with connected persons are as follows:</t>
  </si>
  <si>
    <t>Connected persons include National Investment Trust Limited being the Management Company,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 and unit holders holding 10 percent or more units of the Fund.</t>
  </si>
  <si>
    <t>The transactions with connected persons are in the normal course of business, at contracted terms determined in accordance with the market rates.</t>
  </si>
  <si>
    <t xml:space="preserve">The details of significant transactions carried out by the Fund with connected persons and balances with them at the period end are as follows: </t>
  </si>
  <si>
    <t>Mutual fund rating fee</t>
  </si>
  <si>
    <t>Allocation of expenses related to registrar services,</t>
  </si>
  <si>
    <t xml:space="preserve">           accounting, operation and valuation services</t>
  </si>
  <si>
    <t>Sindh Sales Tax on remuneration of Trustee</t>
  </si>
  <si>
    <t xml:space="preserve">in price of units  issued less those in units redeemed - amount </t>
  </si>
  <si>
    <t xml:space="preserve">    representing income / (loss) that form part of unit holders' fund-net</t>
  </si>
  <si>
    <t>Undistributed income brought forward - realized</t>
  </si>
  <si>
    <t xml:space="preserve">      - amount representing loss transferred  to condensed interim distribution statement </t>
  </si>
  <si>
    <t>CONDENDSED INTERIM STATEMENT OF MOVEMENT IN UNIT HOLDERS' FUND (UNAUDITED)</t>
  </si>
  <si>
    <t>Particulars for impairment against equity securities</t>
  </si>
  <si>
    <t>Balance as at 1 July</t>
  </si>
  <si>
    <t>Finance Act 2014 has introduced tax on bonus shares issued by the Companies. Most Equity Funds including NI(U)T Fund have challenged the applicability of witholding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transfering 5% withholding tax on Bonus shares issued by them.</t>
  </si>
  <si>
    <t>As an abundant caution, the NI(U)T Fund has made payments which is equivalent to 5% value of the respective bonus shares, determined on the basis of day-end price on the first day of book closure. These payments have been recorded as part of cost of respective investments. Detail is as follows.</t>
  </si>
  <si>
    <t>Allocation of expenses related to registrar services</t>
  </si>
  <si>
    <t xml:space="preserve">  accounting, operation and valuation services</t>
  </si>
  <si>
    <t>Shariah advisory Fee</t>
  </si>
  <si>
    <t>5% (No. of Bonus shares)</t>
  </si>
  <si>
    <t>Payment made
to the 
investee
companies</t>
  </si>
  <si>
    <t>Searle Pakistan Limited *</t>
  </si>
  <si>
    <t>* Searle Pakistan Limited has not released the bonus shares and retained the payment due to the court order.</t>
  </si>
  <si>
    <t>PAYABLE TO THE CENTRAL DEPOSITORY</t>
  </si>
  <si>
    <t xml:space="preserve">    COMPANY OF PAKISTAN LIMITED - TRUSTEE</t>
  </si>
  <si>
    <t>Trustee remuneration</t>
  </si>
  <si>
    <t>The Sindh Provincial Government levied Sindh Sales Tax at the rate of 14% on the remuneration of the Trustee through Sindh Sales Tax on Services Act, 2011, effective from 1 July 2015.</t>
  </si>
  <si>
    <t>Under the revised Non-Banking Finance Companies &amp; Notified Entities Regulations 2008, notified on 25 November 2015, the Management Company of the Fund is entitled to a remuneration of an amount not exceeding 2.00 percent of average annual net assets. Accordingly, the Management Company has charged its remuneration at the rate of 2.00 percent per annum effective from 25 November 2015 (30 June 2015: 3.00 percent per annum).</t>
  </si>
  <si>
    <t>The Sindh Provincial Government has levied Sindh Sales Tax at the rate of 14%  (30 June 2015: 15%) on the remuneration of the Management Company through Sindh Sales Tax on Services Act, 2011,</t>
  </si>
  <si>
    <t>The income of the Fund is exempt from income tax under clause 99 of Part I of the Second Schedule to the Income Tax Ordinance, 2001, subject to the condition that not less than ninety percent of its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case may be, shall not be taken into account. Furthermore, as per regulation 63 of the Non-Banking Finance Companies and Notified Entities Regulations, 2008 ,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2016 as reduced by capital gains (whether realised or unrealised) to its unit holders in the form of cash.</t>
  </si>
  <si>
    <t>Payable against allocation of expenses related to registrar services,</t>
  </si>
  <si>
    <t>The expenses represents the allocation of expenses relating to registrar services, accounting, operations and valuation services at 0.1% of average net annual assets of the Fund with effect from 25 November 2015.</t>
  </si>
  <si>
    <t>AS AT MARCH 31, 2016</t>
  </si>
  <si>
    <t>March 31, 2016</t>
  </si>
  <si>
    <t>FOR THE NINE AND THREE MONTHS PERIOD ENDED MARCH 31, 2016</t>
  </si>
  <si>
    <t>2016</t>
  </si>
  <si>
    <t>Nine months period ended,</t>
  </si>
  <si>
    <t xml:space="preserve">The Fund has received Rs. 1,848 million against Pre-IPO (initial public offer) of the units from various institutions and individuals during the period from 27 April 2015 to 8 May 2015 (both days inclusive) at the initial offer price of Rs. 10 each. In accordance with clause 1.6 and 3.13.1(d) of offering document of the Fund, the management has decided to allocate additional units against the income earned on the investment of the pre-IPO investors upto the start of IPO i.e. 11 May 2015 to all the investors who participated in pre-IPO. In addition, the Fund has received Rs. 2,087 million against IPO from various investors during the period from 11 May 2015 to 15 May 2015 (both days inclusive) at Rs. 10 each. the Fund commenced its business activities from 18 May 2015. </t>
  </si>
  <si>
    <t>FOR THE NINE MONTHS PERIOD ENDED MARCH 31, 2016</t>
  </si>
  <si>
    <t>March 31</t>
  </si>
  <si>
    <t>3</t>
  </si>
  <si>
    <t>Significant Accounting Policies</t>
  </si>
  <si>
    <t>Estimates and Judgements</t>
  </si>
  <si>
    <t>March 31,2016</t>
  </si>
  <si>
    <t xml:space="preserve">Investment - available for sale </t>
  </si>
  <si>
    <t>Market value
as on 
31 March 2016</t>
  </si>
  <si>
    <t>There has been no change in the status of litigation relating to Workers’ Welfare Fund as reported in annual financial</t>
  </si>
  <si>
    <t>statements of the Fund for the year ended 30 June 2015.</t>
  </si>
  <si>
    <t>However, after the exclusion of the Mutual Funds from federal statute on Workers Welfare Fund, from 1 July 2015, the</t>
  </si>
  <si>
    <t>Fund has discontinued making the provision in this regard. Had the provision not been maintained, the Net Assets</t>
  </si>
  <si>
    <t>There were no contingencies and commitments outstanding as at March 31, 2016 and June 30, 2015.</t>
  </si>
  <si>
    <t>[Rs. 10.07 per unit ]</t>
  </si>
  <si>
    <t xml:space="preserve">      accounting, operation and valuation services</t>
  </si>
  <si>
    <t>Shariah advisory fee</t>
  </si>
  <si>
    <t>Gain on sale of investments-net</t>
  </si>
  <si>
    <t>Mark-up/return on bank deposits</t>
  </si>
  <si>
    <t>These represent balances with banks in savings accounts carrying mark-up rates ranging from 3.10% to 6.5% per</t>
  </si>
  <si>
    <t>annum. (30 June 2015: 3.14% to 6.85% per annum)</t>
  </si>
  <si>
    <t>Remuneration to the Management Company and the Trustee is determined in accordance with the provisions of the NBFC Regulations and the Trust Deed respectively.</t>
  </si>
  <si>
    <t>This condensed interim financial information has been prepared in accordance with the requirements of the International Accounting Standard 34 - Interim Financial Reporting and provisions of and directives issued under the Companies Ordinance, 1984, the Non- Banking Finance Companies (Establishment and Regulation) Rules, 2003 (the NBFC Rules), the Non-Banking Finance Companies and Notified Entities Regulations, 2008 (the NBFC Regulations) and directives issued by the Securities and Exchange Commission of Pakistan (SECP). Wherever the requirements of the NBFC Rules, the NBFC Regulations or directives issued by the SECP differ with the requirements of the IFRS, the requirements of the NBFC Rules, the NBFC Regulations or the directives issued by the SECP shall prevail.</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</si>
  <si>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2015.</t>
  </si>
  <si>
    <t>This condensed interim financial information is being submitted to the unit holders as required under Regulation 38 (2)(f) of the Non-Banking Finance Companies and notified Entities Regulations, 2008 (NBFC Regulations).</t>
  </si>
  <si>
    <t>The accounting policies adopted for the preparation of the condensed interim financial information are the same as those applied in the preparation of the annual financial statements of the Fund for the year ended 30 June 2015, except for the following standards which became effective during the period.</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</si>
  <si>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</si>
  <si>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The significant judgements made by management in applying the accounting policies and the key sources of estimation uncertainty were the same as those that applied to the annual financial statements as at and for the year ended 30 June 2015.</t>
  </si>
  <si>
    <t>TEXTILE COMPOSITE</t>
  </si>
  <si>
    <t>Nishat Mills Ltd.</t>
  </si>
  <si>
    <t xml:space="preserve">         Grand Total</t>
  </si>
  <si>
    <t xml:space="preserve">Net (loss)/ income for the period </t>
  </si>
  <si>
    <t xml:space="preserve">Net (Loss)/ income  for the period </t>
  </si>
  <si>
    <t>Net (Loss)/ income for the period before taxation</t>
  </si>
  <si>
    <t>Net (loss)/ income from operating activities</t>
  </si>
  <si>
    <t>Net  (loss) for the period</t>
  </si>
  <si>
    <t>(Loss)/ earnings per unit - baisc and diluted</t>
  </si>
  <si>
    <t>(LOSS)/ EARNINGS PER UNIT</t>
  </si>
  <si>
    <t xml:space="preserve">Net (Loss) / income  for the period </t>
  </si>
  <si>
    <t>(Loss)/ earnings  per unit</t>
  </si>
  <si>
    <t xml:space="preserve">      - amount representing (income) transferred  to condensed interim income statement </t>
  </si>
  <si>
    <t xml:space="preserve">   Managing Director                                                           Director                                                            Director</t>
  </si>
  <si>
    <t>Net (loss) for the period before taxation</t>
  </si>
  <si>
    <t>Net cash flow generated from financing activities</t>
  </si>
  <si>
    <t>--------------------------------------------------------------(Number of Shares)-------------------------------------------------</t>
  </si>
  <si>
    <t>As at March 31, 2016</t>
  </si>
  <si>
    <t>Market Value as at March  31, 2016</t>
  </si>
  <si>
    <t>Cost/ Carrying value ast at March 31, 2016</t>
  </si>
  <si>
    <t>Value (NAV) per unit of the Fund as at 31 March 2016 would have been higher by Rs.0.0003 per unit.</t>
  </si>
  <si>
    <t>Remuneration of the Trustee</t>
  </si>
  <si>
    <t>Searle Pakistan Limited **</t>
  </si>
  <si>
    <t>** Searle Pakistan Limited has not demanded the payment due to the filing of petition by the Fund</t>
  </si>
  <si>
    <t xml:space="preserve">459,039 units issued </t>
  </si>
  <si>
    <t xml:space="preserve">330,636 units redeemed </t>
  </si>
  <si>
    <t>685,434 units held (June 30, 2015: 557,031)</t>
  </si>
  <si>
    <t>Security deposits</t>
  </si>
  <si>
    <t>Remuneration of National Investment Trust Limited -Management Company</t>
  </si>
  <si>
    <t>Auditors' Remuneration</t>
  </si>
  <si>
    <t>Other comprehensive loss</t>
  </si>
  <si>
    <t>Undistributed (loss) carried forward -realized</t>
  </si>
  <si>
    <t xml:space="preserve">Net unrealised (diminution) on </t>
  </si>
  <si>
    <t>remeasurement of investments classified as 'available for sale ' - note 6.2</t>
  </si>
  <si>
    <t>Net cash flow (used in) operating activities</t>
  </si>
  <si>
    <t xml:space="preserve">Net unrealised (diminution) on re-measurement of </t>
  </si>
  <si>
    <t>Less: Net unrealised (diminution) in the fair value of investments</t>
  </si>
  <si>
    <t>Charge for the period-net of disposals</t>
  </si>
  <si>
    <t>Redemption of 84,692,789 units</t>
  </si>
  <si>
    <t xml:space="preserve">Issue of 164,321,559 units </t>
  </si>
  <si>
    <t xml:space="preserve">Net unrealised (diminution) / appreciation on remeasurement of </t>
  </si>
  <si>
    <t>investments classified as 'available for sale'</t>
  </si>
  <si>
    <t>Total comprehensive  (loss)  / income  for the period</t>
  </si>
  <si>
    <t xml:space="preserve">                                                                   For National Investment Trust Limited</t>
  </si>
  <si>
    <t xml:space="preserve">                                                                               (Management Company)</t>
  </si>
  <si>
    <t>Managing Director                                                             Director                                                                              Director</t>
  </si>
  <si>
    <t>The annexed notes 1 to 16 form an integral part of this condensed interim financial information.</t>
  </si>
  <si>
    <t xml:space="preserve">                                                                     For National Investment Trust Limited</t>
  </si>
  <si>
    <t>Securities and Exchange Commission of Pakistan through its SRO 1160(I)/2015 dated 25 November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t>
  </si>
  <si>
    <t>NOTES TO AND FORMING PART OF THE CONDENSED INTERIM FINANCIAL INFORMATION (UNAUDITED)</t>
  </si>
  <si>
    <t>These condensed interim financial statements were authorised for issue on 27th April 2016 by the Board of Directors of the Management Company.</t>
  </si>
  <si>
    <t>The Fund is an open end mutual fund and is listed on Pakistan Stock Exchange. Units are offered for subscription on a continuous basis. The units are transferable and can be redeemed by surrendering them to the Fund.</t>
  </si>
  <si>
    <t>As per requirement of Finance Act, 2013, Federal Excise Duty (FED) at the rate of 16% on the remuneration of the Management Company has been applied effective 13 June 2013. The Management Company is of view that since the remunaration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to Rs. 17.237 million . Had the provision not been made, the net assets value (NAV) per unit of the Fund as at 31 March 2016 whould have been higher by Rs. 0.03417 per unit.</t>
  </si>
</sst>
</file>

<file path=xl/styles.xml><?xml version="1.0" encoding="utf-8"?>
<styleSheet xmlns="http://schemas.openxmlformats.org/spreadsheetml/2006/main">
  <numFmts count="4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000_);_(* \(#,##0.00000\);_(* &quot;-&quot;??_);_(@_)"/>
    <numFmt numFmtId="169" formatCode="_-* #,##0.00_-;\-* #,##0.00_-;_-* &quot;-&quot;??_-;_-@_-"/>
    <numFmt numFmtId="170" formatCode="_-* #,##0_-;\-* #,##0_-;_-* &quot;-&quot;??_-;_-@_-"/>
    <numFmt numFmtId="171" formatCode="_([$€-2]* #,##0.00_);_([$€-2]* \(#,##0.00\);_([$€-2]* &quot;-&quot;??_)"/>
    <numFmt numFmtId="172" formatCode="00000"/>
    <numFmt numFmtId="173" formatCode="_(* #,##0.0000_);_(* \(#,##0.0000\);_(* &quot;-&quot;??_);_(@_)"/>
    <numFmt numFmtId="174" formatCode="0.00_);\(0.00\)"/>
    <numFmt numFmtId="175" formatCode="0_);\(0\)"/>
    <numFmt numFmtId="176" formatCode="_-* #,##0_-;\-* #,##0_-;_-* &quot;-&quot;_-;_-@_-"/>
    <numFmt numFmtId="177" formatCode="General_)"/>
    <numFmt numFmtId="178" formatCode="_-&quot;$&quot;* #,##0_-;\-&quot;$&quot;* #,##0_-;_-&quot;$&quot;* &quot;-&quot;_-;_-@_-"/>
    <numFmt numFmtId="179" formatCode="_-&quot;$&quot;* #,##0.00_-;\-&quot;$&quot;* #,##0.00_-;_-&quot;$&quot;* &quot;-&quot;??_-;_-@_-"/>
    <numFmt numFmtId="180" formatCode="&quot;$&quot;##,##0_);[Red]\(&quot;$&quot;#,##0\)"/>
    <numFmt numFmtId="181" formatCode="\£\ #,##0_);[Red]\(\£\ #,##0\)"/>
    <numFmt numFmtId="182" formatCode="\¥\ #,##0_);[Red]\(\¥\ #,##0\)"/>
    <numFmt numFmtId="183" formatCode="\•\ \ @"/>
    <numFmt numFmtId="184" formatCode="\ \ _•\–\ \ \ \ @"/>
    <numFmt numFmtId="185" formatCode="_-* #,##0\ _P_t_s_-;\-* #,##0\ _P_t_s_-;_-* &quot;-&quot;\ _P_t_s_-;_-@_-"/>
    <numFmt numFmtId="186" formatCode="_-* #,##0.00\ _P_t_s_-;\-* #,##0.00\ _P_t_s_-;_-* &quot;-&quot;??\ _P_t_s_-;_-@_-"/>
    <numFmt numFmtId="187" formatCode="#,##0_);\(#,##0\);_(* &quot;-&quot;?_);_(@_)"/>
    <numFmt numFmtId="188" formatCode="\I\n\t\i\a\l\ \c\a\p"/>
    <numFmt numFmtId="189" formatCode="_-* #,##0\ _F_-;\-* #,##0\ _F_-;_-* &quot;-&quot;\ _F_-;_-@_-"/>
    <numFmt numFmtId="190" formatCode="_-* #,##0.00\ _F_-;\-* #,##0.00\ _F_-;_-* &quot;-&quot;??\ _F_-;_-@_-"/>
    <numFmt numFmtId="191" formatCode="0.0%"/>
    <numFmt numFmtId="192" formatCode="mm/dd/yy"/>
    <numFmt numFmtId="193" formatCode="#,##0.00;[Red]\(#,##0.00\)"/>
    <numFmt numFmtId="194" formatCode="_ * #,##0.00_ ;_ * \-#,##0.00_ ;_ * &quot;-&quot;??_ ;_ @_ "/>
    <numFmt numFmtId="195" formatCode="_ * #,##0_ ;_ * \-#,##0_ ;_ * &quot;-&quot;_ ;_ @_ "/>
    <numFmt numFmtId="196" formatCode="_(* #,##0.0_);_(* \(#,##0.0\);_(* &quot;-&quot;?_);@_)"/>
    <numFmt numFmtId="197" formatCode="#,##0.00&quot; $&quot;;[Red]\-#,##0.00&quot; $&quot;"/>
    <numFmt numFmtId="198" formatCode="#,##0.0_);\(#,##0.0\)"/>
    <numFmt numFmtId="199" formatCode="#,##0.0_);\(#,##0.0\);_(* &quot;-&quot;?_);_(@_)"/>
    <numFmt numFmtId="200" formatCode="0.0"/>
    <numFmt numFmtId="201" formatCode="_(* #,##0.000_);_(* \(#,##0.000\);_(* &quot;-&quot;??_);_(@_)"/>
  </numFmts>
  <fonts count="99">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color indexed="12"/>
      <name val="Arial"/>
      <family val="2"/>
    </font>
    <font>
      <sz val="10"/>
      <color indexed="12"/>
      <name val="Arial"/>
      <family val="2"/>
    </font>
    <font>
      <b/>
      <sz val="10"/>
      <color indexed="60"/>
      <name val="Arial"/>
      <family val="2"/>
    </font>
    <font>
      <sz val="10"/>
      <color indexed="60"/>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sz val="9"/>
      <name val="Times New Roman"/>
      <family val="1"/>
    </font>
    <font>
      <sz val="9"/>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2"/>
      <name val="Helv"/>
    </font>
    <font>
      <sz val="8"/>
      <color indexed="81"/>
      <name val="Tahoma"/>
      <family val="2"/>
    </font>
    <font>
      <b/>
      <sz val="8"/>
      <color indexed="81"/>
      <name val="Tahoma"/>
      <family val="2"/>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i/>
      <sz val="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b/>
      <sz val="9"/>
      <name val="Times New Roman"/>
      <family val="1"/>
    </font>
    <font>
      <sz val="7.5"/>
      <name val="Arial"/>
      <family val="2"/>
    </font>
    <font>
      <i/>
      <sz val="7.5"/>
      <name val="Arial"/>
      <family val="2"/>
    </font>
    <font>
      <b/>
      <sz val="7.5"/>
      <name val="Arial"/>
      <family val="2"/>
    </font>
    <font>
      <sz val="11"/>
      <color theme="1"/>
      <name val="Calibri"/>
      <family val="2"/>
      <scheme val="minor"/>
    </font>
    <font>
      <b/>
      <sz val="9"/>
      <color indexed="10"/>
      <name val="Arial"/>
      <family val="2"/>
    </font>
    <font>
      <b/>
      <sz val="9"/>
      <color indexed="9"/>
      <name val="Arial"/>
      <family val="2"/>
    </font>
    <font>
      <b/>
      <sz val="7"/>
      <name val="Arial"/>
      <family val="2"/>
    </font>
    <font>
      <sz val="7"/>
      <name val="Arial"/>
      <family val="2"/>
    </font>
    <font>
      <sz val="10"/>
      <name val="Arial"/>
      <family val="2"/>
    </font>
    <font>
      <sz val="10"/>
      <name val="HelmetCondensed"/>
    </font>
    <font>
      <b/>
      <sz val="11"/>
      <name val="Garamond"/>
      <family val="1"/>
    </font>
    <font>
      <sz val="11"/>
      <name val="Garamond"/>
      <family val="1"/>
    </font>
    <font>
      <b/>
      <i/>
      <sz val="11"/>
      <name val="Garamond"/>
      <family val="1"/>
    </font>
    <font>
      <sz val="9"/>
      <color theme="1"/>
      <name val="Arial"/>
      <family val="2"/>
    </font>
    <font>
      <b/>
      <sz val="9"/>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3"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35">
    <xf numFmtId="0" fontId="0"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1" fontId="19" fillId="0" borderId="0" applyFont="0" applyFill="0" applyBorder="0" applyAlignment="0" applyProtection="0"/>
    <xf numFmtId="182" fontId="19" fillId="0" borderId="0" applyFon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192" fontId="66" fillId="0" borderId="1" applyFont="0" applyFill="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43" fontId="6" fillId="0" borderId="0" applyFont="0" applyFill="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49" fillId="0" borderId="0" applyNumberFormat="0" applyFill="0" applyBorder="0" applyAlignment="0" applyProtection="0"/>
    <xf numFmtId="0" fontId="18" fillId="0" borderId="2" applyNumberFormat="0" applyFill="0" applyAlignment="0" applyProtection="0"/>
    <xf numFmtId="49" fontId="79" fillId="0" borderId="0" applyFont="0" applyFill="0" applyBorder="0" applyAlignment="0" applyProtection="0">
      <alignment horizontal="left"/>
    </xf>
    <xf numFmtId="196" fontId="24" fillId="0" borderId="0" applyAlignment="0" applyProtection="0"/>
    <xf numFmtId="191" fontId="7" fillId="0" borderId="0" applyFill="0" applyBorder="0" applyAlignment="0" applyProtection="0"/>
    <xf numFmtId="49" fontId="7" fillId="0" borderId="0" applyNumberFormat="0" applyAlignment="0" applyProtection="0">
      <alignment horizontal="left"/>
    </xf>
    <xf numFmtId="49" fontId="80" fillId="0" borderId="3" applyNumberFormat="0" applyAlignment="0" applyProtection="0">
      <alignment horizontal="left" wrapText="1"/>
    </xf>
    <xf numFmtId="49" fontId="80" fillId="0" borderId="0" applyNumberFormat="0" applyAlignment="0" applyProtection="0">
      <alignment horizontal="left" wrapText="1"/>
    </xf>
    <xf numFmtId="49" fontId="81" fillId="0" borderId="0" applyAlignment="0" applyProtection="0">
      <alignment horizontal="left"/>
    </xf>
    <xf numFmtId="183" fontId="19" fillId="0" borderId="0" applyFont="0" applyFill="0" applyBorder="0" applyAlignment="0" applyProtection="0"/>
    <xf numFmtId="167" fontId="12" fillId="0" borderId="0" applyFill="0" applyBorder="0" applyAlignment="0"/>
    <xf numFmtId="167" fontId="7" fillId="0" borderId="0" applyFill="0" applyBorder="0" applyAlignment="0"/>
    <xf numFmtId="0" fontId="34" fillId="20" borderId="4" applyNumberFormat="0" applyAlignment="0" applyProtection="0"/>
    <xf numFmtId="0" fontId="34" fillId="20" borderId="4" applyNumberFormat="0" applyAlignment="0" applyProtection="0"/>
    <xf numFmtId="0" fontId="34" fillId="20" borderId="4" applyNumberFormat="0" applyAlignment="0" applyProtection="0"/>
    <xf numFmtId="0" fontId="34" fillId="20" borderId="4" applyNumberFormat="0" applyAlignment="0" applyProtection="0"/>
    <xf numFmtId="0" fontId="35" fillId="21" borderId="5" applyNumberFormat="0" applyAlignment="0" applyProtection="0"/>
    <xf numFmtId="0" fontId="35" fillId="21" borderId="5" applyNumberFormat="0" applyAlignment="0" applyProtection="0"/>
    <xf numFmtId="0" fontId="35" fillId="21" borderId="5" applyNumberFormat="0" applyAlignment="0" applyProtection="0"/>
    <xf numFmtId="0" fontId="35" fillId="21" borderId="5" applyNumberFormat="0" applyAlignment="0" applyProtection="0"/>
    <xf numFmtId="43" fontId="6" fillId="0" borderId="0" applyFont="0" applyFill="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43" fontId="6"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87"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0" fontId="45" fillId="0" borderId="0">
      <alignment vertical="top"/>
    </xf>
    <xf numFmtId="0" fontId="21" fillId="0" borderId="0">
      <alignment vertical="top"/>
    </xf>
    <xf numFmtId="43" fontId="6" fillId="0" borderId="0" applyFont="0" applyFill="0" applyBorder="0" applyAlignment="0" applyProtection="0"/>
    <xf numFmtId="43" fontId="6" fillId="0" borderId="0" applyFont="0" applyFill="0" applyBorder="0" applyAlignment="0" applyProtection="0"/>
    <xf numFmtId="164" fontId="51" fillId="0" borderId="0" applyFont="0" applyFill="0" applyBorder="0" applyAlignment="0" applyProtection="0"/>
    <xf numFmtId="43" fontId="19"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164" fontId="51" fillId="0" borderId="0" applyFont="0" applyFill="0" applyBorder="0" applyAlignment="0" applyProtection="0"/>
    <xf numFmtId="164" fontId="51" fillId="0" borderId="0" applyFont="0" applyFill="0" applyBorder="0" applyAlignment="0" applyProtection="0"/>
    <xf numFmtId="169" fontId="51" fillId="0" borderId="0" applyFont="0" applyFill="0" applyBorder="0" applyAlignment="0" applyProtection="0"/>
    <xf numFmtId="43" fontId="19" fillId="0" borderId="0" applyFont="0" applyFill="0" applyBorder="0" applyAlignment="0" applyProtection="0"/>
    <xf numFmtId="169" fontId="6" fillId="0" borderId="0" applyFont="0" applyFill="0" applyBorder="0" applyAlignment="0" applyProtection="0"/>
    <xf numFmtId="177" fontId="52" fillId="0" borderId="0" applyFill="0" applyBorder="0">
      <alignment horizontal="left"/>
    </xf>
    <xf numFmtId="0" fontId="53" fillId="22" borderId="0" applyFill="0" applyBorder="0"/>
    <xf numFmtId="0" fontId="54" fillId="0" borderId="0" applyNumberFormat="0" applyAlignment="0">
      <alignment horizontal="left"/>
    </xf>
    <xf numFmtId="44" fontId="6" fillId="0" borderId="0" applyFont="0" applyFill="0" applyBorder="0" applyAlignment="0" applyProtection="0"/>
    <xf numFmtId="184" fontId="19" fillId="0" borderId="0" applyFont="0" applyFill="0" applyBorder="0" applyAlignment="0" applyProtection="0"/>
    <xf numFmtId="0" fontId="55" fillId="22" borderId="0"/>
    <xf numFmtId="166" fontId="13" fillId="0" borderId="0" applyFont="0" applyFill="0" applyBorder="0" applyAlignment="0" applyProtection="0"/>
    <xf numFmtId="0" fontId="56" fillId="0" borderId="0" applyNumberFormat="0" applyAlignment="0">
      <alignment horizontal="left"/>
    </xf>
    <xf numFmtId="171" fontId="6"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7" fillId="0" borderId="0" applyFill="0" applyAlignment="0"/>
    <xf numFmtId="0" fontId="6" fillId="0" borderId="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38" fontId="7" fillId="22" borderId="0" applyNumberFormat="0" applyBorder="0" applyAlignment="0" applyProtection="0"/>
    <xf numFmtId="0" fontId="14" fillId="0" borderId="6" applyNumberFormat="0" applyAlignment="0" applyProtection="0">
      <alignment horizontal="left" vertical="center"/>
    </xf>
    <xf numFmtId="0" fontId="14" fillId="0" borderId="7">
      <alignment horizontal="left" vertical="center"/>
    </xf>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10" applyNumberFormat="0" applyFill="0" applyAlignment="0" applyProtection="0"/>
    <xf numFmtId="0" fontId="40" fillId="0" borderId="10"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7" borderId="4" applyNumberFormat="0" applyAlignment="0" applyProtection="0"/>
    <xf numFmtId="10" fontId="7" fillId="23" borderId="1" applyNumberFormat="0" applyBorder="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62" fillId="0" borderId="0" applyBorder="0"/>
    <xf numFmtId="180" fontId="6" fillId="0" borderId="0"/>
    <xf numFmtId="188" fontId="28" fillId="0" borderId="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185" fontId="6" fillId="0" borderId="0" applyFont="0" applyFill="0" applyBorder="0" applyAlignment="0" applyProtection="0"/>
    <xf numFmtId="186" fontId="6"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42" fontId="30" fillId="0" borderId="0" applyFont="0" applyFill="0" applyBorder="0" applyAlignment="0" applyProtection="0"/>
    <xf numFmtId="44" fontId="30" fillId="0" borderId="0" applyFont="0" applyFill="0" applyBorder="0" applyAlignment="0" applyProtection="0"/>
    <xf numFmtId="165" fontId="15" fillId="0" borderId="0" applyFill="0" applyBorder="0">
      <alignment horizontal="center" vertical="top"/>
    </xf>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14" fillId="23" borderId="12">
      <alignment vertical="center"/>
    </xf>
    <xf numFmtId="0" fontId="6" fillId="0" borderId="0"/>
    <xf numFmtId="0" fontId="19" fillId="0" borderId="0">
      <alignment vertical="top"/>
    </xf>
    <xf numFmtId="0" fontId="87" fillId="0" borderId="0"/>
    <xf numFmtId="0" fontId="19" fillId="0" borderId="0">
      <alignment vertical="top"/>
    </xf>
    <xf numFmtId="0" fontId="19" fillId="0" borderId="0">
      <alignment vertical="top"/>
    </xf>
    <xf numFmtId="0" fontId="6" fillId="0" borderId="0"/>
    <xf numFmtId="0" fontId="19" fillId="0" borderId="0">
      <alignment vertical="top"/>
    </xf>
    <xf numFmtId="0" fontId="19" fillId="0" borderId="0"/>
    <xf numFmtId="0" fontId="87" fillId="0" borderId="0"/>
    <xf numFmtId="0" fontId="6" fillId="0" borderId="0"/>
    <xf numFmtId="0" fontId="30"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30" fillId="0" borderId="0"/>
    <xf numFmtId="0" fontId="30" fillId="0" borderId="0"/>
    <xf numFmtId="0" fontId="19" fillId="0" borderId="0"/>
    <xf numFmtId="0" fontId="19" fillId="0" borderId="0"/>
    <xf numFmtId="0" fontId="6" fillId="0" borderId="0"/>
    <xf numFmtId="0" fontId="6" fillId="0" borderId="0"/>
    <xf numFmtId="0" fontId="19" fillId="0" borderId="0"/>
    <xf numFmtId="0" fontId="19" fillId="0" borderId="0"/>
    <xf numFmtId="0" fontId="30" fillId="0" borderId="0"/>
    <xf numFmtId="0" fontId="19" fillId="0" borderId="0"/>
    <xf numFmtId="0" fontId="6" fillId="0" borderId="0"/>
    <xf numFmtId="0" fontId="6" fillId="0" borderId="0"/>
    <xf numFmtId="0" fontId="19" fillId="0" borderId="0">
      <alignment vertical="top"/>
    </xf>
    <xf numFmtId="0" fontId="19" fillId="0" borderId="0">
      <alignment vertical="top"/>
    </xf>
    <xf numFmtId="0" fontId="31" fillId="0" borderId="0"/>
    <xf numFmtId="0" fontId="30" fillId="0" borderId="0"/>
    <xf numFmtId="0" fontId="6" fillId="0" borderId="0"/>
    <xf numFmtId="0" fontId="19" fillId="0" borderId="0"/>
    <xf numFmtId="0" fontId="6" fillId="0" borderId="0"/>
    <xf numFmtId="0" fontId="19" fillId="0" borderId="0"/>
    <xf numFmtId="0" fontId="19" fillId="0" borderId="0"/>
    <xf numFmtId="0" fontId="19" fillId="0" borderId="0"/>
    <xf numFmtId="0" fontId="19" fillId="0" borderId="0"/>
    <xf numFmtId="0" fontId="23" fillId="0" borderId="0"/>
    <xf numFmtId="0" fontId="6" fillId="0" borderId="0"/>
    <xf numFmtId="0" fontId="6" fillId="0" borderId="0"/>
    <xf numFmtId="0" fontId="6" fillId="0" borderId="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58" fillId="0" borderId="0">
      <alignment wrapText="1"/>
    </xf>
    <xf numFmtId="0" fontId="44" fillId="20" borderId="14" applyNumberFormat="0" applyAlignment="0" applyProtection="0"/>
    <xf numFmtId="0" fontId="44" fillId="20" borderId="14" applyNumberFormat="0" applyAlignment="0" applyProtection="0"/>
    <xf numFmtId="0" fontId="44" fillId="20" borderId="14" applyNumberFormat="0" applyAlignment="0" applyProtection="0"/>
    <xf numFmtId="0" fontId="44" fillId="20" borderId="14" applyNumberFormat="0" applyAlignment="0" applyProtection="0"/>
    <xf numFmtId="193" fontId="21" fillId="26" borderId="0">
      <alignment horizontal="right"/>
    </xf>
    <xf numFmtId="40" fontId="67" fillId="23" borderId="0">
      <alignment horizontal="right"/>
    </xf>
    <xf numFmtId="40" fontId="67" fillId="23" borderId="0">
      <alignment horizontal="right"/>
    </xf>
    <xf numFmtId="0" fontId="68" fillId="27" borderId="0">
      <alignment horizontal="center"/>
    </xf>
    <xf numFmtId="0" fontId="69" fillId="23" borderId="0">
      <alignment horizontal="right"/>
    </xf>
    <xf numFmtId="0" fontId="69" fillId="23" borderId="0">
      <alignment horizontal="right"/>
    </xf>
    <xf numFmtId="0" fontId="70" fillId="28" borderId="15"/>
    <xf numFmtId="0" fontId="71" fillId="23" borderId="15"/>
    <xf numFmtId="0" fontId="71" fillId="23" borderId="15"/>
    <xf numFmtId="0" fontId="72" fillId="26" borderId="0" applyBorder="0">
      <alignment horizontal="centerContinuous"/>
    </xf>
    <xf numFmtId="0" fontId="71" fillId="0" borderId="0" applyBorder="0">
      <alignment horizontal="centerContinuous"/>
    </xf>
    <xf numFmtId="0" fontId="71" fillId="0" borderId="0" applyBorder="0">
      <alignment horizontal="centerContinuous"/>
    </xf>
    <xf numFmtId="0" fontId="73" fillId="28" borderId="0" applyBorder="0">
      <alignment horizontal="centerContinuous"/>
    </xf>
    <xf numFmtId="0" fontId="74" fillId="0" borderId="0" applyBorder="0">
      <alignment horizontal="centerContinuous"/>
    </xf>
    <xf numFmtId="0" fontId="74" fillId="0" borderId="0" applyBorder="0">
      <alignment horizontal="centerContinuous"/>
    </xf>
    <xf numFmtId="10" fontId="6" fillId="0" borderId="0" applyFont="0" applyFill="0" applyBorder="0" applyAlignment="0" applyProtection="0"/>
    <xf numFmtId="9" fontId="3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0" fillId="0" borderId="0" applyNumberFormat="0" applyFont="0" applyFill="0" applyBorder="0" applyAlignment="0" applyProtection="0">
      <alignment horizontal="left"/>
    </xf>
    <xf numFmtId="14" fontId="59" fillId="0" borderId="0" applyNumberFormat="0" applyFill="0" applyBorder="0" applyAlignment="0" applyProtection="0">
      <alignment horizontal="left"/>
    </xf>
    <xf numFmtId="0" fontId="6" fillId="0" borderId="0"/>
    <xf numFmtId="4" fontId="75" fillId="0" borderId="16" applyNumberFormat="0" applyProtection="0">
      <alignment horizontal="right" vertical="center"/>
    </xf>
    <xf numFmtId="0" fontId="45" fillId="0" borderId="0">
      <alignment vertical="top"/>
    </xf>
    <xf numFmtId="0" fontId="21" fillId="0" borderId="0">
      <alignment vertical="top"/>
    </xf>
    <xf numFmtId="0" fontId="16" fillId="0" borderId="0">
      <alignment horizontal="left" vertical="center"/>
    </xf>
    <xf numFmtId="0" fontId="17" fillId="0" borderId="0" applyNumberFormat="0" applyFill="0" applyBorder="0" applyProtection="0">
      <alignment vertical="center"/>
    </xf>
    <xf numFmtId="40" fontId="60" fillId="0" borderId="0" applyBorder="0">
      <alignment horizontal="right"/>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176" fontId="6" fillId="0" borderId="0" applyFont="0" applyFill="0" applyBorder="0" applyAlignment="0" applyProtection="0"/>
    <xf numFmtId="169" fontId="6" fillId="0" borderId="0" applyFont="0" applyFill="0" applyBorder="0" applyAlignment="0" applyProtection="0"/>
    <xf numFmtId="0" fontId="24" fillId="22" borderId="0" applyFont="0" applyFill="0">
      <alignment horizontal="center"/>
    </xf>
    <xf numFmtId="178" fontId="6" fillId="0" borderId="0" applyFont="0" applyFill="0" applyBorder="0" applyAlignment="0" applyProtection="0"/>
    <xf numFmtId="179" fontId="6"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194" fontId="6" fillId="0" borderId="0" applyFont="0" applyFill="0" applyBorder="0" applyAlignment="0" applyProtection="0"/>
    <xf numFmtId="195" fontId="6" fillId="0" borderId="0" applyFont="0" applyFill="0" applyBorder="0" applyAlignment="0" applyProtection="0"/>
    <xf numFmtId="0" fontId="6" fillId="0" borderId="0"/>
    <xf numFmtId="44" fontId="6" fillId="0" borderId="0" applyFont="0" applyFill="0" applyBorder="0" applyAlignment="0" applyProtection="0"/>
    <xf numFmtId="42" fontId="6" fillId="0" borderId="0" applyFont="0" applyFill="0" applyBorder="0" applyAlignment="0" applyProtection="0"/>
    <xf numFmtId="0" fontId="19"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197" fontId="6" fillId="0" borderId="0" applyFill="0" applyBorder="0" applyAlignment="0"/>
    <xf numFmtId="197" fontId="6" fillId="0" borderId="0" applyFill="0" applyBorder="0" applyAlignment="0"/>
    <xf numFmtId="167" fontId="7" fillId="0" borderId="0" applyFill="0" applyBorder="0" applyAlignmen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0" fontId="6" fillId="0" borderId="0"/>
    <xf numFmtId="0" fontId="6" fillId="0" borderId="0"/>
    <xf numFmtId="0" fontId="6" fillId="0" borderId="0"/>
    <xf numFmtId="0" fontId="6" fillId="0" borderId="0"/>
    <xf numFmtId="180" fontId="6" fillId="0" borderId="0"/>
    <xf numFmtId="180" fontId="6" fillId="0" borderId="0"/>
    <xf numFmtId="180" fontId="6" fillId="0" borderId="0"/>
    <xf numFmtId="18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 fillId="0" borderId="0"/>
    <xf numFmtId="0" fontId="19" fillId="0" borderId="0"/>
    <xf numFmtId="0" fontId="19" fillId="0" borderId="0"/>
    <xf numFmtId="0" fontId="19"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31" fillId="0" borderId="0"/>
    <xf numFmtId="0" fontId="31" fillId="0" borderId="0"/>
    <xf numFmtId="0" fontId="31" fillId="0" borderId="0"/>
    <xf numFmtId="0" fontId="31" fillId="0" borderId="0"/>
    <xf numFmtId="0" fontId="6" fillId="0" borderId="0"/>
    <xf numFmtId="0" fontId="6" fillId="0" borderId="0"/>
    <xf numFmtId="0" fontId="6" fillId="0" borderId="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0" fontId="31" fillId="25" borderId="13" applyNumberFormat="0" applyFon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4" fillId="0" borderId="0" applyFont="0" applyFill="0" applyBorder="0" applyAlignment="0" applyProtection="0"/>
    <xf numFmtId="0" fontId="6" fillId="0" borderId="0"/>
    <xf numFmtId="0" fontId="4" fillId="0" borderId="0"/>
    <xf numFmtId="0" fontId="6" fillId="0" borderId="0"/>
    <xf numFmtId="0" fontId="4"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92" fillId="0" borderId="0"/>
    <xf numFmtId="43" fontId="2" fillId="0" borderId="0" applyFont="0" applyFill="0" applyBorder="0" applyAlignment="0" applyProtection="0"/>
    <xf numFmtId="0" fontId="2" fillId="0" borderId="0"/>
    <xf numFmtId="0" fontId="2" fillId="0" borderId="0"/>
    <xf numFmtId="0" fontId="6"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6" fillId="0" borderId="0"/>
    <xf numFmtId="0" fontId="19" fillId="0" borderId="0">
      <alignment vertical="top"/>
    </xf>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19" fillId="0" borderId="0"/>
    <xf numFmtId="0" fontId="19" fillId="0" borderId="0"/>
    <xf numFmtId="0" fontId="19" fillId="0" borderId="0"/>
    <xf numFmtId="0" fontId="31" fillId="0" borderId="0"/>
  </cellStyleXfs>
  <cellXfs count="668">
    <xf numFmtId="0" fontId="0" fillId="0" borderId="0" xfId="0"/>
    <xf numFmtId="49" fontId="8" fillId="0" borderId="2" xfId="0" applyNumberFormat="1" applyFont="1" applyBorder="1" applyAlignment="1">
      <alignment horizontal="center"/>
    </xf>
    <xf numFmtId="49" fontId="8" fillId="0" borderId="2" xfId="0" applyNumberFormat="1" applyFont="1" applyBorder="1" applyAlignment="1">
      <alignment horizontal="left"/>
    </xf>
    <xf numFmtId="37" fontId="8" fillId="0" borderId="2" xfId="0" applyNumberFormat="1" applyFont="1" applyBorder="1" applyAlignment="1">
      <alignment horizontal="center"/>
    </xf>
    <xf numFmtId="0" fontId="9" fillId="0" borderId="0" xfId="0" applyFont="1"/>
    <xf numFmtId="49" fontId="9" fillId="0" borderId="0" xfId="0" applyNumberFormat="1" applyFont="1" applyAlignment="1">
      <alignment horizontal="left"/>
    </xf>
    <xf numFmtId="49" fontId="9" fillId="0" borderId="0" xfId="0" applyNumberFormat="1" applyFont="1"/>
    <xf numFmtId="37" fontId="9" fillId="0" borderId="0" xfId="0" applyNumberFormat="1" applyFont="1" applyAlignment="1">
      <alignment horizontal="right"/>
    </xf>
    <xf numFmtId="49" fontId="8" fillId="0" borderId="0" xfId="0" applyNumberFormat="1" applyFont="1" applyAlignment="1">
      <alignment horizontal="left"/>
    </xf>
    <xf numFmtId="37" fontId="9" fillId="0" borderId="18" xfId="0" applyNumberFormat="1" applyFont="1" applyBorder="1" applyAlignment="1">
      <alignment horizontal="right"/>
    </xf>
    <xf numFmtId="49" fontId="8" fillId="0" borderId="0" xfId="0" applyNumberFormat="1" applyFont="1"/>
    <xf numFmtId="0" fontId="10" fillId="0" borderId="2" xfId="0" applyFont="1" applyBorder="1" applyAlignment="1">
      <alignment wrapText="1"/>
    </xf>
    <xf numFmtId="0" fontId="11" fillId="0" borderId="0" xfId="0" applyFont="1"/>
    <xf numFmtId="0" fontId="22" fillId="0" borderId="0" xfId="305" applyNumberFormat="1" applyFont="1" applyBorder="1" applyAlignment="1"/>
    <xf numFmtId="0" fontId="22" fillId="0" borderId="0" xfId="309" applyFont="1" applyFill="1" applyAlignment="1"/>
    <xf numFmtId="0" fontId="22" fillId="0" borderId="0" xfId="309" applyFont="1" applyFill="1" applyAlignment="1">
      <alignment horizontal="centerContinuous"/>
    </xf>
    <xf numFmtId="0" fontId="24" fillId="0" borderId="0" xfId="309" applyFont="1" applyFill="1"/>
    <xf numFmtId="0" fontId="25" fillId="0" borderId="0" xfId="309" applyFont="1" applyFill="1" applyAlignment="1">
      <alignment horizontal="center"/>
    </xf>
    <xf numFmtId="164" fontId="24" fillId="0" borderId="0" xfId="160" applyNumberFormat="1" applyFont="1" applyFill="1"/>
    <xf numFmtId="0" fontId="22" fillId="0" borderId="0" xfId="309" applyFont="1" applyFill="1" applyAlignment="1">
      <alignment horizontal="center"/>
    </xf>
    <xf numFmtId="0" fontId="22" fillId="0" borderId="0" xfId="160" applyNumberFormat="1" applyFont="1" applyFill="1" applyAlignment="1">
      <alignment horizontal="center"/>
    </xf>
    <xf numFmtId="0" fontId="22" fillId="0" borderId="0" xfId="309" applyFont="1" applyFill="1"/>
    <xf numFmtId="43" fontId="24" fillId="0" borderId="0" xfId="160" applyFont="1" applyFill="1"/>
    <xf numFmtId="0" fontId="24" fillId="0" borderId="0" xfId="309" quotePrefix="1" applyFont="1" applyFill="1" applyAlignment="1">
      <alignment horizontal="center"/>
    </xf>
    <xf numFmtId="164" fontId="24" fillId="0" borderId="19" xfId="160" applyNumberFormat="1" applyFont="1" applyFill="1" applyBorder="1"/>
    <xf numFmtId="164" fontId="24" fillId="0" borderId="0" xfId="160" applyNumberFormat="1" applyFont="1" applyFill="1" applyBorder="1"/>
    <xf numFmtId="164" fontId="24" fillId="0" borderId="0" xfId="309" applyNumberFormat="1" applyFont="1" applyFill="1"/>
    <xf numFmtId="164" fontId="24" fillId="0" borderId="20" xfId="160" applyNumberFormat="1" applyFont="1" applyFill="1" applyBorder="1"/>
    <xf numFmtId="0" fontId="24" fillId="0" borderId="0" xfId="309" applyFont="1" applyFill="1" applyAlignment="1">
      <alignment horizontal="center"/>
    </xf>
    <xf numFmtId="164" fontId="24" fillId="0" borderId="21" xfId="160" applyNumberFormat="1" applyFont="1" applyFill="1" applyBorder="1"/>
    <xf numFmtId="164" fontId="22" fillId="0" borderId="0" xfId="160" applyNumberFormat="1" applyFont="1" applyFill="1"/>
    <xf numFmtId="49" fontId="24" fillId="0" borderId="0" xfId="309" applyNumberFormat="1" applyFont="1" applyFill="1"/>
    <xf numFmtId="49" fontId="22" fillId="0" borderId="0" xfId="309" applyNumberFormat="1" applyFont="1" applyFill="1"/>
    <xf numFmtId="164" fontId="24" fillId="0" borderId="18" xfId="160" applyNumberFormat="1" applyFont="1" applyFill="1" applyBorder="1"/>
    <xf numFmtId="164" fontId="24" fillId="0" borderId="0" xfId="309" applyNumberFormat="1" applyFont="1" applyFill="1" applyAlignment="1">
      <alignment horizontal="center"/>
    </xf>
    <xf numFmtId="49" fontId="24" fillId="0" borderId="0" xfId="160" applyNumberFormat="1" applyFont="1" applyFill="1"/>
    <xf numFmtId="43" fontId="24" fillId="0" borderId="22" xfId="160" applyNumberFormat="1" applyFont="1" applyFill="1" applyBorder="1"/>
    <xf numFmtId="43" fontId="24" fillId="0" borderId="0" xfId="160" applyNumberFormat="1" applyFont="1" applyFill="1" applyBorder="1"/>
    <xf numFmtId="0" fontId="22" fillId="0" borderId="0" xfId="309" applyFont="1" applyAlignment="1"/>
    <xf numFmtId="0" fontId="24" fillId="0" borderId="0" xfId="309" applyFont="1"/>
    <xf numFmtId="164" fontId="22" fillId="0" borderId="0" xfId="160" applyNumberFormat="1" applyFont="1"/>
    <xf numFmtId="0" fontId="24" fillId="0" borderId="0" xfId="309" applyFont="1" applyBorder="1"/>
    <xf numFmtId="0" fontId="24" fillId="0" borderId="0" xfId="309" applyFont="1" applyFill="1" applyAlignment="1">
      <alignment horizontal="centerContinuous"/>
    </xf>
    <xf numFmtId="0" fontId="22" fillId="0" borderId="0" xfId="309" applyFont="1" applyFill="1" applyBorder="1" applyAlignment="1"/>
    <xf numFmtId="0" fontId="22" fillId="0" borderId="0" xfId="309" applyFont="1" applyFill="1" applyBorder="1" applyAlignment="1">
      <alignment horizontal="center"/>
    </xf>
    <xf numFmtId="0" fontId="24" fillId="0" borderId="0" xfId="309" applyFont="1" applyFill="1" applyBorder="1"/>
    <xf numFmtId="0" fontId="24" fillId="0" borderId="0" xfId="309" applyNumberFormat="1" applyFont="1" applyAlignment="1">
      <alignment horizontal="left" vertical="top"/>
    </xf>
    <xf numFmtId="0" fontId="22" fillId="0" borderId="0" xfId="160" quotePrefix="1" applyNumberFormat="1" applyFont="1" applyAlignment="1">
      <alignment horizontal="left" vertical="top"/>
    </xf>
    <xf numFmtId="0" fontId="22" fillId="0" borderId="0" xfId="160" applyNumberFormat="1" applyFont="1" applyAlignment="1">
      <alignment horizontal="center"/>
    </xf>
    <xf numFmtId="0" fontId="22" fillId="0" borderId="0" xfId="309" applyFont="1" applyAlignment="1">
      <alignment horizontal="center"/>
    </xf>
    <xf numFmtId="0" fontId="24" fillId="0" borderId="0" xfId="309" applyFont="1" applyAlignment="1">
      <alignment horizontal="left"/>
    </xf>
    <xf numFmtId="0" fontId="25" fillId="0" borderId="0" xfId="309" applyFont="1" applyAlignment="1">
      <alignment horizontal="center"/>
    </xf>
    <xf numFmtId="164" fontId="24" fillId="0" borderId="0" xfId="160" applyNumberFormat="1" applyFont="1" applyAlignment="1">
      <alignment horizontal="left"/>
    </xf>
    <xf numFmtId="0" fontId="22" fillId="0" borderId="0" xfId="309" applyNumberFormat="1" applyFont="1" applyAlignment="1">
      <alignment vertical="top"/>
    </xf>
    <xf numFmtId="164" fontId="24" fillId="0" borderId="0" xfId="160" applyNumberFormat="1" applyFont="1"/>
    <xf numFmtId="164" fontId="24" fillId="0" borderId="0" xfId="160" applyNumberFormat="1" applyFont="1" applyFill="1" applyAlignment="1">
      <alignment horizontal="centerContinuous"/>
    </xf>
    <xf numFmtId="0" fontId="24" fillId="0" borderId="0" xfId="308" applyFont="1" applyFill="1" applyAlignment="1"/>
    <xf numFmtId="0" fontId="24" fillId="0" borderId="0" xfId="308" quotePrefix="1" applyFont="1" applyFill="1" applyAlignment="1">
      <alignment horizontal="center"/>
    </xf>
    <xf numFmtId="164" fontId="22" fillId="0" borderId="0" xfId="160" applyNumberFormat="1" applyFont="1" applyFill="1" applyBorder="1"/>
    <xf numFmtId="0" fontId="22" fillId="0" borderId="0" xfId="309" applyFont="1" applyFill="1" applyAlignment="1">
      <alignment horizontal="left"/>
    </xf>
    <xf numFmtId="0" fontId="24" fillId="0" borderId="0" xfId="309" applyNumberFormat="1" applyFont="1" applyAlignment="1">
      <alignment vertical="top"/>
    </xf>
    <xf numFmtId="0" fontId="24" fillId="0" borderId="0" xfId="0" applyNumberFormat="1" applyFont="1" applyAlignment="1">
      <alignment vertical="top"/>
    </xf>
    <xf numFmtId="0" fontId="22" fillId="0" borderId="0" xfId="309" applyFont="1" applyAlignment="1">
      <alignment horizontal="left"/>
    </xf>
    <xf numFmtId="0" fontId="24" fillId="0" borderId="0" xfId="0" applyFont="1" applyAlignment="1">
      <alignment vertical="top"/>
    </xf>
    <xf numFmtId="0" fontId="24" fillId="0" borderId="0" xfId="309" quotePrefix="1" applyFont="1" applyFill="1" applyAlignment="1">
      <alignment horizontal="left"/>
    </xf>
    <xf numFmtId="164" fontId="24" fillId="0" borderId="2" xfId="160" applyNumberFormat="1" applyFont="1" applyFill="1" applyBorder="1"/>
    <xf numFmtId="49" fontId="24" fillId="0" borderId="0" xfId="309" quotePrefix="1" applyNumberFormat="1" applyFont="1" applyFill="1" applyAlignment="1">
      <alignment horizontal="left"/>
    </xf>
    <xf numFmtId="0" fontId="24" fillId="0" borderId="0" xfId="309" applyFont="1" applyFill="1" applyAlignment="1"/>
    <xf numFmtId="164" fontId="22" fillId="0" borderId="0" xfId="160" applyNumberFormat="1" applyFont="1" applyFill="1" applyAlignment="1">
      <alignment vertical="top"/>
    </xf>
    <xf numFmtId="49" fontId="24" fillId="0" borderId="0" xfId="160" applyNumberFormat="1" applyFont="1" applyFill="1" applyAlignment="1">
      <alignment horizontal="centerContinuous"/>
    </xf>
    <xf numFmtId="164" fontId="22" fillId="0" borderId="0" xfId="160" applyNumberFormat="1" applyFont="1" applyFill="1" applyAlignment="1">
      <alignment horizontal="centerContinuous"/>
    </xf>
    <xf numFmtId="0" fontId="25" fillId="0" borderId="0" xfId="309" applyFont="1" applyAlignment="1">
      <alignment horizontal="left"/>
    </xf>
    <xf numFmtId="0" fontId="24" fillId="0" borderId="0" xfId="201" applyNumberFormat="1" applyFont="1" applyAlignment="1"/>
    <xf numFmtId="0" fontId="22" fillId="0" borderId="0" xfId="309" applyNumberFormat="1" applyFont="1" applyAlignment="1">
      <alignment horizontal="left" vertical="top"/>
    </xf>
    <xf numFmtId="0" fontId="24" fillId="0" borderId="0" xfId="309" applyFont="1" applyAlignment="1">
      <alignment vertical="top"/>
    </xf>
    <xf numFmtId="0" fontId="22" fillId="0" borderId="0" xfId="309" applyFont="1" applyFill="1" applyAlignment="1">
      <alignment vertical="top"/>
    </xf>
    <xf numFmtId="43" fontId="24" fillId="0" borderId="0" xfId="309" applyNumberFormat="1" applyFont="1" applyAlignment="1">
      <alignment vertical="top"/>
    </xf>
    <xf numFmtId="0" fontId="22" fillId="0" borderId="0" xfId="309" applyFont="1" applyAlignment="1">
      <alignment vertical="top"/>
    </xf>
    <xf numFmtId="0" fontId="26" fillId="0" borderId="0" xfId="309" applyFont="1" applyAlignment="1">
      <alignment horizontal="center" vertical="top"/>
    </xf>
    <xf numFmtId="0" fontId="22" fillId="0" borderId="0" xfId="309" applyFont="1" applyAlignment="1">
      <alignment horizontal="center" vertical="top"/>
    </xf>
    <xf numFmtId="0" fontId="22" fillId="0" borderId="0" xfId="309" applyNumberFormat="1" applyFont="1" applyFill="1" applyAlignment="1">
      <alignment vertical="top"/>
    </xf>
    <xf numFmtId="0" fontId="24" fillId="0" borderId="0" xfId="303" applyFont="1" applyAlignment="1"/>
    <xf numFmtId="0" fontId="24" fillId="0" borderId="0" xfId="0" applyFont="1" applyFill="1" applyAlignment="1">
      <alignment vertical="top"/>
    </xf>
    <xf numFmtId="0" fontId="24" fillId="0" borderId="0" xfId="0" applyNumberFormat="1" applyFont="1" applyFill="1" applyAlignment="1">
      <alignment vertical="top"/>
    </xf>
    <xf numFmtId="0" fontId="22" fillId="0" borderId="0" xfId="0" applyFont="1"/>
    <xf numFmtId="0" fontId="24" fillId="0" borderId="0" xfId="305" applyFont="1" applyFill="1" applyAlignment="1"/>
    <xf numFmtId="164" fontId="24" fillId="0" borderId="0" xfId="160" applyNumberFormat="1" applyFont="1" applyFill="1" applyBorder="1" applyAlignment="1"/>
    <xf numFmtId="0" fontId="24" fillId="0" borderId="0" xfId="308" applyNumberFormat="1" applyFont="1" applyFill="1" applyAlignment="1"/>
    <xf numFmtId="0" fontId="24" fillId="0" borderId="0" xfId="308" applyFont="1" applyFill="1" applyAlignment="1">
      <alignment horizontal="center"/>
    </xf>
    <xf numFmtId="164" fontId="24" fillId="0" borderId="0" xfId="160" applyNumberFormat="1" applyFont="1" applyFill="1" applyAlignment="1">
      <alignment horizontal="center"/>
    </xf>
    <xf numFmtId="49" fontId="24" fillId="0" borderId="0" xfId="309" applyNumberFormat="1" applyFont="1" applyFill="1" applyAlignment="1">
      <alignment horizontal="center"/>
    </xf>
    <xf numFmtId="41" fontId="24" fillId="0" borderId="0" xfId="160" applyNumberFormat="1" applyFont="1" applyFill="1" applyAlignment="1">
      <alignment horizontal="left"/>
    </xf>
    <xf numFmtId="0" fontId="24" fillId="0" borderId="0" xfId="309" applyFont="1" applyFill="1" applyAlignment="1">
      <alignment vertical="top"/>
    </xf>
    <xf numFmtId="39" fontId="24" fillId="0" borderId="0" xfId="309" applyNumberFormat="1" applyFont="1"/>
    <xf numFmtId="0" fontId="24" fillId="0" borderId="0" xfId="0" applyFont="1" applyFill="1"/>
    <xf numFmtId="0" fontId="24" fillId="0" borderId="0" xfId="0" applyFont="1"/>
    <xf numFmtId="0" fontId="24" fillId="0" borderId="0" xfId="309" applyNumberFormat="1" applyFont="1" applyFill="1" applyAlignment="1">
      <alignment vertical="top"/>
    </xf>
    <xf numFmtId="164" fontId="24" fillId="0" borderId="0" xfId="160" quotePrefix="1" applyNumberFormat="1" applyFont="1" applyFill="1" applyAlignment="1">
      <alignment horizontal="center"/>
    </xf>
    <xf numFmtId="1" fontId="24" fillId="0" borderId="0" xfId="309" quotePrefix="1" applyNumberFormat="1" applyFont="1" applyFill="1" applyAlignment="1">
      <alignment horizontal="center"/>
    </xf>
    <xf numFmtId="1" fontId="24" fillId="0" borderId="0" xfId="309" applyNumberFormat="1" applyFont="1" applyFill="1" applyAlignment="1">
      <alignment horizontal="center"/>
    </xf>
    <xf numFmtId="170" fontId="24" fillId="0" borderId="0" xfId="305" applyNumberFormat="1" applyFont="1" applyFill="1" applyBorder="1" applyAlignment="1"/>
    <xf numFmtId="37" fontId="22" fillId="0" borderId="0" xfId="0" applyNumberFormat="1" applyFont="1" applyFill="1" applyAlignment="1" applyProtection="1"/>
    <xf numFmtId="37" fontId="24" fillId="0" borderId="0" xfId="0" applyNumberFormat="1" applyFont="1" applyProtection="1"/>
    <xf numFmtId="37" fontId="22" fillId="0" borderId="0" xfId="0" applyNumberFormat="1" applyFont="1" applyFill="1" applyAlignment="1" applyProtection="1">
      <alignment vertical="top"/>
    </xf>
    <xf numFmtId="37" fontId="24" fillId="0" borderId="0" xfId="0" applyNumberFormat="1" applyFont="1" applyFill="1" applyProtection="1"/>
    <xf numFmtId="0" fontId="24" fillId="0" borderId="0" xfId="304" applyFont="1" applyFill="1"/>
    <xf numFmtId="164" fontId="24" fillId="0" borderId="0" xfId="160" applyNumberFormat="1" applyFont="1" applyFill="1" applyAlignment="1" applyProtection="1">
      <alignment horizontal="right"/>
    </xf>
    <xf numFmtId="164" fontId="24" fillId="0" borderId="0" xfId="160" applyNumberFormat="1" applyFont="1" applyFill="1" applyBorder="1" applyAlignment="1" applyProtection="1">
      <alignment horizontal="right"/>
    </xf>
    <xf numFmtId="37" fontId="24" fillId="0" borderId="0" xfId="0" applyNumberFormat="1" applyFont="1" applyFill="1" applyAlignment="1" applyProtection="1">
      <alignment horizontal="left"/>
    </xf>
    <xf numFmtId="164" fontId="24" fillId="0" borderId="0" xfId="0" applyNumberFormat="1" applyFont="1"/>
    <xf numFmtId="0" fontId="24" fillId="0" borderId="0" xfId="0" applyFont="1" applyFill="1" applyAlignment="1">
      <alignment horizontal="centerContinuous" vertical="top"/>
    </xf>
    <xf numFmtId="0" fontId="22" fillId="0" borderId="0" xfId="160" applyNumberFormat="1" applyFont="1" applyAlignment="1"/>
    <xf numFmtId="164" fontId="24" fillId="0" borderId="23" xfId="160" applyNumberFormat="1" applyFont="1" applyFill="1" applyBorder="1"/>
    <xf numFmtId="0" fontId="22" fillId="0" borderId="0" xfId="160" applyNumberFormat="1" applyFont="1" applyAlignment="1">
      <alignment horizontal="left" vertical="top"/>
    </xf>
    <xf numFmtId="0" fontId="22" fillId="0" borderId="0" xfId="305" applyFont="1" applyFill="1" applyAlignment="1"/>
    <xf numFmtId="164" fontId="29" fillId="0" borderId="0" xfId="160" applyNumberFormat="1" applyFont="1" applyFill="1"/>
    <xf numFmtId="187" fontId="24" fillId="0" borderId="0" xfId="0" applyNumberFormat="1" applyFont="1" applyFill="1" applyAlignment="1">
      <alignment horizontal="centerContinuous" vertical="top"/>
    </xf>
    <xf numFmtId="0" fontId="22" fillId="0" borderId="0" xfId="160" applyNumberFormat="1" applyFont="1" applyFill="1" applyAlignment="1">
      <alignment vertical="top"/>
    </xf>
    <xf numFmtId="164" fontId="24" fillId="0" borderId="22" xfId="160" applyNumberFormat="1" applyFont="1" applyFill="1" applyBorder="1"/>
    <xf numFmtId="0" fontId="22" fillId="0" borderId="0" xfId="0" applyNumberFormat="1" applyFont="1" applyAlignment="1">
      <alignment horizontal="center" vertical="top"/>
    </xf>
    <xf numFmtId="0" fontId="22" fillId="0" borderId="0" xfId="0" applyNumberFormat="1" applyFont="1" applyFill="1" applyAlignment="1">
      <alignment horizontal="left" vertical="top" indent="1"/>
    </xf>
    <xf numFmtId="0" fontId="24" fillId="0" borderId="0" xfId="0" applyNumberFormat="1" applyFont="1" applyFill="1" applyAlignment="1">
      <alignment horizontal="left" vertical="top"/>
    </xf>
    <xf numFmtId="0" fontId="24" fillId="0" borderId="0" xfId="0" applyNumberFormat="1" applyFont="1" applyFill="1" applyAlignment="1">
      <alignment horizontal="left" vertical="top" indent="1"/>
    </xf>
    <xf numFmtId="49" fontId="22" fillId="0" borderId="0" xfId="160" applyNumberFormat="1" applyFont="1" applyFill="1"/>
    <xf numFmtId="0" fontId="25" fillId="0" borderId="0" xfId="309" applyFont="1" applyFill="1" applyAlignment="1"/>
    <xf numFmtId="0" fontId="22" fillId="0" borderId="0" xfId="309" applyNumberFormat="1" applyFont="1" applyFill="1" applyAlignment="1"/>
    <xf numFmtId="0" fontId="22" fillId="0" borderId="0" xfId="0" applyNumberFormat="1" applyFont="1" applyFill="1" applyAlignment="1" applyProtection="1">
      <alignment vertical="top"/>
    </xf>
    <xf numFmtId="0" fontId="22" fillId="0" borderId="0" xfId="160" applyNumberFormat="1" applyFont="1" applyAlignment="1">
      <alignment vertical="top"/>
    </xf>
    <xf numFmtId="0" fontId="22" fillId="0" borderId="0" xfId="309" quotePrefix="1" applyNumberFormat="1" applyFont="1" applyAlignment="1">
      <alignment horizontal="left" vertical="top"/>
    </xf>
    <xf numFmtId="0" fontId="24" fillId="0" borderId="0" xfId="303" applyFont="1" applyFill="1" applyAlignment="1"/>
    <xf numFmtId="0" fontId="24" fillId="0" borderId="0" xfId="303" applyFont="1" applyFill="1" applyBorder="1" applyAlignment="1"/>
    <xf numFmtId="164" fontId="24" fillId="0" borderId="24" xfId="160" applyNumberFormat="1" applyFont="1" applyFill="1" applyBorder="1"/>
    <xf numFmtId="164" fontId="24" fillId="0" borderId="25" xfId="160" applyNumberFormat="1" applyFont="1" applyFill="1" applyBorder="1"/>
    <xf numFmtId="164" fontId="24" fillId="0" borderId="26" xfId="160" applyNumberFormat="1" applyFont="1" applyFill="1" applyBorder="1"/>
    <xf numFmtId="164" fontId="24" fillId="0" borderId="27" xfId="160" applyNumberFormat="1" applyFont="1" applyFill="1" applyBorder="1"/>
    <xf numFmtId="164" fontId="24" fillId="0" borderId="15" xfId="160" applyNumberFormat="1" applyFont="1" applyFill="1" applyBorder="1"/>
    <xf numFmtId="164" fontId="24" fillId="0" borderId="28" xfId="160" applyNumberFormat="1" applyFont="1" applyFill="1" applyBorder="1"/>
    <xf numFmtId="164" fontId="24" fillId="0" borderId="0" xfId="160" applyNumberFormat="1" applyFont="1" applyFill="1" applyAlignment="1">
      <alignment horizontal="justify" vertical="top"/>
    </xf>
    <xf numFmtId="164" fontId="24" fillId="0" borderId="0" xfId="195" applyNumberFormat="1" applyFont="1" applyFill="1" applyAlignment="1">
      <alignment horizontal="justify" vertical="top"/>
    </xf>
    <xf numFmtId="164" fontId="24" fillId="0" borderId="0" xfId="160" applyNumberFormat="1" applyFont="1" applyFill="1" applyBorder="1" applyAlignment="1">
      <alignment horizontal="justify" vertical="top"/>
    </xf>
    <xf numFmtId="164" fontId="24" fillId="0" borderId="2" xfId="195" applyNumberFormat="1" applyFont="1" applyFill="1" applyBorder="1" applyAlignment="1">
      <alignment horizontal="justify" vertical="top"/>
    </xf>
    <xf numFmtId="164" fontId="24" fillId="0" borderId="0" xfId="160" applyNumberFormat="1" applyFont="1" applyAlignment="1"/>
    <xf numFmtId="164" fontId="24" fillId="0" borderId="0" xfId="304" applyNumberFormat="1" applyFont="1" applyFill="1"/>
    <xf numFmtId="164" fontId="24" fillId="29" borderId="0" xfId="160" applyNumberFormat="1" applyFont="1" applyFill="1"/>
    <xf numFmtId="164" fontId="22" fillId="29" borderId="18" xfId="160" applyNumberFormat="1" applyFont="1" applyFill="1" applyBorder="1"/>
    <xf numFmtId="164" fontId="22" fillId="29" borderId="29" xfId="160" applyNumberFormat="1" applyFont="1" applyFill="1" applyBorder="1"/>
    <xf numFmtId="0" fontId="22" fillId="0" borderId="0" xfId="309" quotePrefix="1" applyFont="1" applyFill="1" applyBorder="1" applyAlignment="1">
      <alignment horizontal="centerContinuous"/>
    </xf>
    <xf numFmtId="0" fontId="24" fillId="0" borderId="0" xfId="0" applyFont="1" applyBorder="1" applyAlignment="1">
      <alignment horizontal="centerContinuous"/>
    </xf>
    <xf numFmtId="0" fontId="7" fillId="0" borderId="0" xfId="309" applyFont="1" applyFill="1" applyAlignment="1">
      <alignment horizontal="centerContinuous"/>
    </xf>
    <xf numFmtId="0" fontId="77" fillId="0" borderId="0" xfId="309" applyFont="1" applyAlignment="1">
      <alignment horizontal="center"/>
    </xf>
    <xf numFmtId="0" fontId="7" fillId="0" borderId="0" xfId="309" applyFont="1"/>
    <xf numFmtId="0" fontId="78" fillId="0" borderId="0" xfId="309" applyFont="1" applyAlignment="1">
      <alignment horizontal="center"/>
    </xf>
    <xf numFmtId="0" fontId="77" fillId="0" borderId="0" xfId="160" applyNumberFormat="1" applyFont="1" applyAlignment="1">
      <alignment horizontal="center"/>
    </xf>
    <xf numFmtId="164" fontId="7" fillId="0" borderId="0" xfId="160" applyNumberFormat="1" applyFont="1"/>
    <xf numFmtId="164" fontId="7" fillId="0" borderId="0" xfId="160" applyNumberFormat="1" applyFont="1" applyFill="1"/>
    <xf numFmtId="0" fontId="7" fillId="0" borderId="0" xfId="309" applyFont="1" applyFill="1"/>
    <xf numFmtId="164" fontId="7" fillId="0" borderId="0" xfId="309" applyNumberFormat="1" applyFont="1"/>
    <xf numFmtId="164" fontId="7" fillId="0" borderId="0" xfId="160" applyNumberFormat="1" applyFont="1" applyFill="1" applyBorder="1"/>
    <xf numFmtId="0" fontId="7" fillId="0" borderId="0" xfId="160" applyNumberFormat="1" applyFont="1" applyFill="1" applyAlignment="1">
      <alignment horizontal="center"/>
    </xf>
    <xf numFmtId="164" fontId="7" fillId="0" borderId="0" xfId="160" applyNumberFormat="1" applyFont="1" applyFill="1" applyAlignment="1">
      <alignment vertical="center"/>
    </xf>
    <xf numFmtId="49" fontId="7" fillId="0" borderId="0" xfId="160" applyNumberFormat="1" applyFont="1" applyFill="1"/>
    <xf numFmtId="164" fontId="7" fillId="0" borderId="0" xfId="176" applyNumberFormat="1" applyFont="1" applyFill="1"/>
    <xf numFmtId="49" fontId="7" fillId="0" borderId="0" xfId="309" applyNumberFormat="1" applyFont="1" applyAlignment="1"/>
    <xf numFmtId="49" fontId="7" fillId="0" borderId="0" xfId="160" applyNumberFormat="1" applyFont="1" applyFill="1" applyAlignment="1">
      <alignment vertical="center"/>
    </xf>
    <xf numFmtId="49" fontId="7" fillId="0" borderId="0" xfId="160" applyNumberFormat="1" applyFont="1" applyFill="1" applyAlignment="1">
      <alignment horizontal="left" indent="1"/>
    </xf>
    <xf numFmtId="49" fontId="77" fillId="0" borderId="0" xfId="160" applyNumberFormat="1" applyFont="1" applyFill="1"/>
    <xf numFmtId="164" fontId="7" fillId="0" borderId="18" xfId="160" applyNumberFormat="1" applyFont="1" applyFill="1" applyBorder="1"/>
    <xf numFmtId="0" fontId="7" fillId="0" borderId="0" xfId="160" applyNumberFormat="1" applyFont="1" applyFill="1" applyAlignment="1">
      <alignment horizontal="left" indent="1"/>
    </xf>
    <xf numFmtId="0" fontId="77" fillId="0" borderId="0" xfId="309" applyFont="1" applyFill="1"/>
    <xf numFmtId="39" fontId="7" fillId="0" borderId="0" xfId="309" applyNumberFormat="1" applyFont="1"/>
    <xf numFmtId="41" fontId="24" fillId="0" borderId="0" xfId="160" applyNumberFormat="1" applyFont="1"/>
    <xf numFmtId="187" fontId="24" fillId="0" borderId="0" xfId="0" applyNumberFormat="1" applyFont="1" applyAlignment="1">
      <alignment vertical="top"/>
    </xf>
    <xf numFmtId="164" fontId="24" fillId="31" borderId="0" xfId="160" applyNumberFormat="1" applyFont="1" applyFill="1"/>
    <xf numFmtId="175" fontId="22" fillId="0" borderId="30" xfId="160" applyNumberFormat="1" applyFont="1" applyFill="1" applyBorder="1" applyAlignment="1">
      <alignment horizontal="center"/>
    </xf>
    <xf numFmtId="164" fontId="22" fillId="0" borderId="18" xfId="160" applyNumberFormat="1" applyFont="1" applyFill="1" applyBorder="1"/>
    <xf numFmtId="164" fontId="22" fillId="0" borderId="29" xfId="160" applyNumberFormat="1" applyFont="1" applyFill="1" applyBorder="1"/>
    <xf numFmtId="43" fontId="24" fillId="0" borderId="0" xfId="160" applyFont="1" applyBorder="1" applyAlignment="1">
      <alignment vertical="top"/>
    </xf>
    <xf numFmtId="43" fontId="24" fillId="0" borderId="0" xfId="309" quotePrefix="1" applyNumberFormat="1" applyFont="1" applyFill="1" applyAlignment="1">
      <alignment horizontal="left"/>
    </xf>
    <xf numFmtId="164" fontId="22" fillId="30" borderId="18" xfId="160" applyNumberFormat="1" applyFont="1" applyFill="1" applyBorder="1"/>
    <xf numFmtId="16" fontId="24" fillId="0" borderId="0" xfId="309" quotePrefix="1" applyNumberFormat="1" applyFont="1" applyFill="1" applyAlignment="1">
      <alignment horizontal="center"/>
    </xf>
    <xf numFmtId="0" fontId="0" fillId="0" borderId="0" xfId="0" applyAlignment="1">
      <alignment vertical="top" wrapText="1"/>
    </xf>
    <xf numFmtId="0" fontId="28" fillId="0" borderId="0" xfId="0" applyFont="1"/>
    <xf numFmtId="164" fontId="24" fillId="0" borderId="0" xfId="160" quotePrefix="1" applyNumberFormat="1" applyFont="1" applyFill="1" applyBorder="1" applyAlignment="1">
      <alignment horizontal="left"/>
    </xf>
    <xf numFmtId="164" fontId="0" fillId="0" borderId="0" xfId="160" applyNumberFormat="1" applyFont="1"/>
    <xf numFmtId="0" fontId="0" fillId="0" borderId="1" xfId="0" applyBorder="1" applyAlignment="1">
      <alignment horizontal="center"/>
    </xf>
    <xf numFmtId="0" fontId="24" fillId="0" borderId="0" xfId="309" applyFont="1" applyAlignment="1">
      <alignment horizontal="center"/>
    </xf>
    <xf numFmtId="0" fontId="24" fillId="0" borderId="0" xfId="201" applyNumberFormat="1" applyFont="1" applyAlignment="1">
      <alignment horizontal="left"/>
    </xf>
    <xf numFmtId="0" fontId="24" fillId="0" borderId="0" xfId="201" applyNumberFormat="1" applyFont="1" applyAlignment="1">
      <alignment horizontal="left" indent="1"/>
    </xf>
    <xf numFmtId="43" fontId="24" fillId="0" borderId="0" xfId="160" applyFont="1"/>
    <xf numFmtId="0" fontId="22" fillId="0" borderId="0" xfId="309" applyFont="1"/>
    <xf numFmtId="0" fontId="24" fillId="0" borderId="0" xfId="160" applyNumberFormat="1" applyFont="1" applyFill="1" applyAlignment="1">
      <alignment horizontal="center"/>
    </xf>
    <xf numFmtId="49" fontId="24" fillId="0" borderId="0" xfId="309" quotePrefix="1" applyNumberFormat="1" applyFont="1" applyAlignment="1">
      <alignment horizontal="center"/>
    </xf>
    <xf numFmtId="164" fontId="24" fillId="0" borderId="0" xfId="160" quotePrefix="1" applyNumberFormat="1" applyFont="1" applyFill="1"/>
    <xf numFmtId="0" fontId="24" fillId="0" borderId="0" xfId="309" applyFont="1" applyAlignment="1">
      <alignment horizontal="center" vertical="center"/>
    </xf>
    <xf numFmtId="164" fontId="24" fillId="0" borderId="18" xfId="160" applyNumberFormat="1" applyFont="1" applyFill="1" applyBorder="1" applyAlignment="1">
      <alignment vertical="center"/>
    </xf>
    <xf numFmtId="49" fontId="22" fillId="0" borderId="0" xfId="309" applyNumberFormat="1" applyFont="1" applyAlignment="1">
      <alignment vertical="center"/>
    </xf>
    <xf numFmtId="0" fontId="22" fillId="0" borderId="0" xfId="309" applyFont="1" applyAlignment="1">
      <alignment vertical="center"/>
    </xf>
    <xf numFmtId="0" fontId="24" fillId="0" borderId="0" xfId="309" applyFont="1" applyAlignment="1">
      <alignment vertical="center"/>
    </xf>
    <xf numFmtId="164" fontId="24" fillId="0" borderId="0" xfId="160" applyNumberFormat="1" applyFont="1" applyFill="1" applyBorder="1" applyAlignment="1">
      <alignment vertical="center"/>
    </xf>
    <xf numFmtId="49" fontId="22" fillId="0" borderId="0" xfId="0" applyNumberFormat="1" applyFont="1" applyFill="1" applyAlignment="1" applyProtection="1">
      <alignment horizontal="center"/>
    </xf>
    <xf numFmtId="0" fontId="22" fillId="0" borderId="0" xfId="309" quotePrefix="1" applyFont="1" applyAlignment="1">
      <alignment horizontal="center"/>
    </xf>
    <xf numFmtId="17" fontId="61" fillId="0" borderId="0" xfId="0" applyNumberFormat="1" applyFont="1" applyFill="1" applyBorder="1" applyAlignment="1">
      <alignment horizontal="center"/>
    </xf>
    <xf numFmtId="37" fontId="24" fillId="0" borderId="0" xfId="0" applyNumberFormat="1" applyFont="1" applyFill="1" applyAlignment="1" applyProtection="1">
      <alignment horizontal="right"/>
    </xf>
    <xf numFmtId="0" fontId="24" fillId="0" borderId="0" xfId="0" applyFont="1" applyFill="1" applyAlignment="1">
      <alignment horizontal="left"/>
    </xf>
    <xf numFmtId="164" fontId="24" fillId="0" borderId="19" xfId="160" applyNumberFormat="1" applyFont="1" applyFill="1" applyBorder="1" applyAlignment="1" applyProtection="1">
      <alignment horizontal="right"/>
    </xf>
    <xf numFmtId="164" fontId="24" fillId="0" borderId="20" xfId="160" applyNumberFormat="1" applyFont="1" applyFill="1" applyBorder="1" applyAlignment="1" applyProtection="1">
      <alignment horizontal="right"/>
    </xf>
    <xf numFmtId="164" fontId="24" fillId="0" borderId="21" xfId="160" applyNumberFormat="1" applyFont="1" applyFill="1" applyBorder="1" applyAlignment="1" applyProtection="1">
      <alignment horizontal="right"/>
    </xf>
    <xf numFmtId="164" fontId="24" fillId="0" borderId="0" xfId="160" applyNumberFormat="1" applyFont="1" applyFill="1" applyBorder="1" applyAlignment="1" applyProtection="1">
      <alignment horizontal="right" vertical="center"/>
    </xf>
    <xf numFmtId="164" fontId="24" fillId="0" borderId="2" xfId="160" applyNumberFormat="1" applyFont="1" applyFill="1" applyBorder="1" applyAlignment="1" applyProtection="1">
      <alignment horizontal="right" vertical="center"/>
    </xf>
    <xf numFmtId="0" fontId="24" fillId="0" borderId="0" xfId="0" applyFont="1" applyFill="1" applyAlignment="1">
      <alignment horizontal="left" indent="1"/>
    </xf>
    <xf numFmtId="164" fontId="24" fillId="0" borderId="0" xfId="160" applyNumberFormat="1" applyFont="1" applyFill="1" applyAlignment="1">
      <alignment horizontal="right"/>
    </xf>
    <xf numFmtId="0" fontId="24" fillId="30" borderId="0" xfId="0" applyFont="1" applyFill="1"/>
    <xf numFmtId="0" fontId="24" fillId="0" borderId="0" xfId="306" applyFont="1" applyFill="1" applyAlignment="1"/>
    <xf numFmtId="37" fontId="24" fillId="0" borderId="0" xfId="0" applyNumberFormat="1" applyFont="1" applyFill="1" applyBorder="1" applyAlignment="1" applyProtection="1">
      <alignment horizontal="right"/>
    </xf>
    <xf numFmtId="0" fontId="24" fillId="0" borderId="0" xfId="306" applyFont="1" applyFill="1" applyAlignment="1">
      <alignment horizontal="left" indent="1"/>
    </xf>
    <xf numFmtId="164" fontId="24" fillId="0" borderId="19" xfId="160" applyNumberFormat="1" applyFont="1" applyBorder="1"/>
    <xf numFmtId="164" fontId="24" fillId="0" borderId="20" xfId="160" applyNumberFormat="1" applyFont="1" applyBorder="1"/>
    <xf numFmtId="49" fontId="24" fillId="0" borderId="0" xfId="309" applyNumberFormat="1" applyFont="1" applyAlignment="1"/>
    <xf numFmtId="164" fontId="24" fillId="0" borderId="21" xfId="176" applyNumberFormat="1" applyFont="1" applyFill="1" applyBorder="1"/>
    <xf numFmtId="164" fontId="24" fillId="0" borderId="21" xfId="160" applyNumberFormat="1" applyFont="1" applyBorder="1"/>
    <xf numFmtId="164" fontId="24" fillId="0" borderId="0" xfId="0" applyNumberFormat="1" applyFont="1" applyFill="1"/>
    <xf numFmtId="37" fontId="24" fillId="0" borderId="0" xfId="0" applyNumberFormat="1" applyFont="1" applyFill="1" applyAlignment="1" applyProtection="1"/>
    <xf numFmtId="173" fontId="24" fillId="0" borderId="0" xfId="160" applyNumberFormat="1" applyFont="1" applyFill="1"/>
    <xf numFmtId="168" fontId="24" fillId="0" borderId="0" xfId="160" applyNumberFormat="1" applyFont="1" applyFill="1"/>
    <xf numFmtId="164" fontId="22" fillId="0" borderId="31" xfId="160" quotePrefix="1" applyNumberFormat="1" applyFont="1" applyFill="1" applyBorder="1" applyAlignment="1"/>
    <xf numFmtId="164" fontId="22" fillId="0" borderId="0" xfId="160" quotePrefix="1" applyNumberFormat="1" applyFont="1" applyFill="1" applyBorder="1" applyAlignment="1"/>
    <xf numFmtId="175" fontId="22" fillId="0" borderId="0" xfId="160" applyNumberFormat="1" applyFont="1" applyFill="1" applyBorder="1" applyAlignment="1">
      <alignment horizontal="center"/>
    </xf>
    <xf numFmtId="164" fontId="24" fillId="0" borderId="1" xfId="160" applyNumberFormat="1" applyFont="1" applyFill="1" applyBorder="1"/>
    <xf numFmtId="0" fontId="28" fillId="0" borderId="0" xfId="0" applyFont="1" applyFill="1"/>
    <xf numFmtId="0" fontId="82" fillId="0" borderId="0" xfId="0" applyFont="1" applyFill="1"/>
    <xf numFmtId="0" fontId="61" fillId="0" borderId="0" xfId="0" applyFont="1" applyFill="1"/>
    <xf numFmtId="49" fontId="24" fillId="0" borderId="0" xfId="309" applyNumberFormat="1" applyFont="1" applyFill="1" applyAlignment="1">
      <alignment horizontal="left" indent="1"/>
    </xf>
    <xf numFmtId="0" fontId="24" fillId="0" borderId="0" xfId="309" applyFont="1" applyAlignment="1">
      <alignment horizontal="left" indent="2"/>
    </xf>
    <xf numFmtId="0" fontId="24" fillId="0" borderId="0" xfId="309" applyFont="1" applyFill="1" applyAlignment="1">
      <alignment horizontal="left" indent="2"/>
    </xf>
    <xf numFmtId="0" fontId="24" fillId="0" borderId="0" xfId="0" applyFont="1" applyFill="1" applyAlignment="1">
      <alignment horizontal="left" indent="2"/>
    </xf>
    <xf numFmtId="0" fontId="24" fillId="0" borderId="0" xfId="309" applyFont="1" applyAlignment="1">
      <alignment horizontal="left" indent="1"/>
    </xf>
    <xf numFmtId="0" fontId="22" fillId="0" borderId="0" xfId="0" applyNumberFormat="1" applyFont="1" applyFill="1"/>
    <xf numFmtId="0" fontId="24" fillId="0" borderId="0" xfId="309" applyFont="1" applyFill="1" applyAlignment="1">
      <alignment horizontal="left" indent="1"/>
    </xf>
    <xf numFmtId="49" fontId="24" fillId="0" borderId="0" xfId="160" applyNumberFormat="1" applyFont="1" applyFill="1" applyAlignment="1">
      <alignment horizontal="left" indent="1"/>
    </xf>
    <xf numFmtId="0" fontId="22" fillId="0" borderId="0" xfId="0" applyFont="1" applyFill="1"/>
    <xf numFmtId="0" fontId="22" fillId="0" borderId="0" xfId="0" applyFont="1" applyFill="1" applyAlignment="1">
      <alignment horizontal="left"/>
    </xf>
    <xf numFmtId="0" fontId="22" fillId="0" borderId="0" xfId="309" applyFont="1" applyAlignment="1">
      <alignment horizontal="left" indent="1"/>
    </xf>
    <xf numFmtId="164" fontId="28" fillId="0" borderId="0" xfId="160" applyNumberFormat="1" applyFont="1" applyFill="1"/>
    <xf numFmtId="164" fontId="28" fillId="0" borderId="0" xfId="160" applyNumberFormat="1" applyFont="1" applyFill="1" applyBorder="1"/>
    <xf numFmtId="0" fontId="28" fillId="0" borderId="0" xfId="0" applyFont="1" applyFill="1" applyBorder="1"/>
    <xf numFmtId="0" fontId="83" fillId="0" borderId="1" xfId="0" applyNumberFormat="1" applyFont="1" applyBorder="1" applyAlignment="1">
      <alignment horizontal="center" vertical="center" wrapText="1"/>
    </xf>
    <xf numFmtId="0" fontId="24" fillId="30" borderId="0" xfId="309" applyFont="1" applyFill="1"/>
    <xf numFmtId="164" fontId="24" fillId="30" borderId="0" xfId="160" applyNumberFormat="1" applyFont="1" applyFill="1" applyBorder="1"/>
    <xf numFmtId="164" fontId="22" fillId="0" borderId="0" xfId="160" quotePrefix="1" applyNumberFormat="1" applyFont="1" applyFill="1" applyAlignment="1">
      <alignment horizontal="center" vertical="center" wrapText="1"/>
    </xf>
    <xf numFmtId="0" fontId="22" fillId="0" borderId="0" xfId="309" quotePrefix="1" applyFont="1" applyFill="1" applyAlignment="1">
      <alignment horizontal="center" vertical="center" wrapText="1"/>
    </xf>
    <xf numFmtId="0" fontId="22" fillId="0" borderId="0" xfId="309" applyFont="1" applyFill="1" applyAlignment="1">
      <alignment horizontal="center" vertical="center" wrapText="1"/>
    </xf>
    <xf numFmtId="0" fontId="84" fillId="0" borderId="0" xfId="309" applyFont="1"/>
    <xf numFmtId="0" fontId="85" fillId="0" borderId="0" xfId="309" applyFont="1" applyAlignment="1">
      <alignment horizontal="center"/>
    </xf>
    <xf numFmtId="0" fontId="86" fillId="0" borderId="0" xfId="309" applyFont="1" applyAlignment="1">
      <alignment horizontal="center"/>
    </xf>
    <xf numFmtId="0" fontId="86" fillId="0" borderId="0" xfId="309" applyFont="1"/>
    <xf numFmtId="164" fontId="84" fillId="0" borderId="0" xfId="160" applyNumberFormat="1" applyFont="1" applyFill="1"/>
    <xf numFmtId="0" fontId="84" fillId="0" borderId="0" xfId="309" applyFont="1" applyFill="1"/>
    <xf numFmtId="164" fontId="84" fillId="0" borderId="0" xfId="160" applyNumberFormat="1" applyFont="1"/>
    <xf numFmtId="0" fontId="84" fillId="0" borderId="0" xfId="201" applyNumberFormat="1" applyFont="1" applyAlignment="1"/>
    <xf numFmtId="0" fontId="84" fillId="0" borderId="0" xfId="309" applyFont="1" applyAlignment="1">
      <alignment horizontal="center"/>
    </xf>
    <xf numFmtId="43" fontId="84" fillId="0" borderId="0" xfId="160" applyFont="1" applyFill="1"/>
    <xf numFmtId="0" fontId="84" fillId="0" borderId="0" xfId="201" applyNumberFormat="1" applyFont="1" applyAlignment="1">
      <alignment horizontal="left"/>
    </xf>
    <xf numFmtId="164" fontId="84" fillId="0" borderId="0" xfId="309" applyNumberFormat="1" applyFont="1"/>
    <xf numFmtId="164" fontId="84" fillId="0" borderId="0" xfId="160" applyNumberFormat="1" applyFont="1" applyFill="1" applyBorder="1"/>
    <xf numFmtId="0" fontId="84" fillId="0" borderId="0" xfId="309" applyFont="1" applyFill="1" applyAlignment="1">
      <alignment horizontal="center"/>
    </xf>
    <xf numFmtId="43" fontId="84" fillId="0" borderId="0" xfId="160" applyFont="1"/>
    <xf numFmtId="164" fontId="84" fillId="0" borderId="23" xfId="160" applyNumberFormat="1" applyFont="1" applyFill="1" applyBorder="1"/>
    <xf numFmtId="0" fontId="84" fillId="0" borderId="0" xfId="201" applyNumberFormat="1" applyFont="1" applyFill="1" applyAlignment="1"/>
    <xf numFmtId="43" fontId="84" fillId="0" borderId="0" xfId="160" applyFont="1" applyBorder="1"/>
    <xf numFmtId="0" fontId="84" fillId="0" borderId="0" xfId="160" applyNumberFormat="1" applyFont="1" applyFill="1" applyAlignment="1">
      <alignment horizontal="center"/>
    </xf>
    <xf numFmtId="0" fontId="84" fillId="0" borderId="0" xfId="309" applyFont="1" applyAlignment="1">
      <alignment horizontal="left"/>
    </xf>
    <xf numFmtId="49" fontId="84" fillId="0" borderId="0" xfId="309" quotePrefix="1" applyNumberFormat="1" applyFont="1" applyAlignment="1">
      <alignment horizontal="center"/>
    </xf>
    <xf numFmtId="49" fontId="84" fillId="0" borderId="0" xfId="309" applyNumberFormat="1" applyFont="1" applyFill="1" applyAlignment="1">
      <alignment horizontal="center"/>
    </xf>
    <xf numFmtId="1" fontId="84" fillId="0" borderId="0" xfId="309" quotePrefix="1" applyNumberFormat="1" applyFont="1" applyAlignment="1">
      <alignment horizontal="center"/>
    </xf>
    <xf numFmtId="37" fontId="84" fillId="0" borderId="0" xfId="309" applyNumberFormat="1" applyFont="1" applyFill="1" applyAlignment="1">
      <alignment horizontal="right" vertical="center" wrapText="1"/>
    </xf>
    <xf numFmtId="0" fontId="84" fillId="0" borderId="0" xfId="309" applyFont="1" applyAlignment="1">
      <alignment horizontal="center" vertical="center"/>
    </xf>
    <xf numFmtId="164" fontId="84" fillId="0" borderId="18" xfId="160" applyNumberFormat="1" applyFont="1" applyFill="1" applyBorder="1" applyAlignment="1">
      <alignment vertical="center"/>
    </xf>
    <xf numFmtId="164" fontId="84" fillId="0" borderId="0" xfId="160" applyNumberFormat="1" applyFont="1" applyFill="1" applyAlignment="1">
      <alignment vertical="center"/>
    </xf>
    <xf numFmtId="0" fontId="84" fillId="0" borderId="0" xfId="309" applyFont="1" applyAlignment="1">
      <alignment vertical="center"/>
    </xf>
    <xf numFmtId="49" fontId="86" fillId="0" borderId="0" xfId="309" applyNumberFormat="1" applyFont="1" applyAlignment="1">
      <alignment vertical="center"/>
    </xf>
    <xf numFmtId="0" fontId="86" fillId="0" borderId="0" xfId="309" applyFont="1" applyAlignment="1">
      <alignment vertical="center"/>
    </xf>
    <xf numFmtId="164" fontId="84" fillId="0" borderId="0" xfId="160" applyNumberFormat="1" applyFont="1" applyFill="1" applyBorder="1" applyAlignment="1">
      <alignment vertical="center"/>
    </xf>
    <xf numFmtId="164" fontId="84" fillId="0" borderId="0" xfId="160" applyNumberFormat="1" applyFont="1" applyBorder="1" applyAlignment="1">
      <alignment vertical="center"/>
    </xf>
    <xf numFmtId="43" fontId="84" fillId="0" borderId="0" xfId="160" applyFont="1" applyFill="1" applyBorder="1"/>
    <xf numFmtId="0" fontId="28" fillId="0" borderId="0" xfId="0" applyFont="1" applyAlignment="1">
      <alignment vertical="top" wrapText="1"/>
    </xf>
    <xf numFmtId="0" fontId="28" fillId="0" borderId="0" xfId="0" applyFont="1" applyAlignment="1">
      <alignment vertical="top"/>
    </xf>
    <xf numFmtId="0" fontId="86" fillId="0" borderId="0" xfId="309" quotePrefix="1" applyFont="1" applyFill="1" applyAlignment="1">
      <alignment horizontal="center"/>
    </xf>
    <xf numFmtId="0" fontId="0" fillId="0" borderId="0" xfId="0" applyFill="1" applyAlignment="1">
      <alignment vertical="top"/>
    </xf>
    <xf numFmtId="0" fontId="28" fillId="0" borderId="0" xfId="0" applyFont="1" applyFill="1" applyAlignment="1">
      <alignment vertical="top"/>
    </xf>
    <xf numFmtId="0" fontId="22" fillId="0" borderId="0" xfId="0" applyFont="1" applyAlignment="1"/>
    <xf numFmtId="0" fontId="7" fillId="0" borderId="0" xfId="0" applyFont="1" applyAlignment="1">
      <alignment horizontal="center" vertical="top" wrapText="1"/>
    </xf>
    <xf numFmtId="164" fontId="7" fillId="0" borderId="0" xfId="160" applyNumberFormat="1" applyFont="1" applyFill="1" applyAlignment="1">
      <alignment horizontal="left" indent="1"/>
    </xf>
    <xf numFmtId="0" fontId="7" fillId="0" borderId="0" xfId="309" applyFont="1" applyBorder="1"/>
    <xf numFmtId="0" fontId="24" fillId="0" borderId="0" xfId="160" applyNumberFormat="1" applyFont="1" applyFill="1" applyAlignment="1">
      <alignment horizontal="left"/>
    </xf>
    <xf numFmtId="0" fontId="22" fillId="0" borderId="0" xfId="0" applyFont="1" applyFill="1" applyBorder="1"/>
    <xf numFmtId="0" fontId="24" fillId="0" borderId="0" xfId="309" applyFont="1" applyFill="1" applyAlignment="1">
      <alignment horizontal="left" vertical="top"/>
    </xf>
    <xf numFmtId="17" fontId="22" fillId="0" borderId="0" xfId="0" quotePrefix="1" applyNumberFormat="1" applyFont="1" applyFill="1" applyBorder="1" applyAlignment="1">
      <alignment horizontal="center" wrapText="1"/>
    </xf>
    <xf numFmtId="49" fontId="22" fillId="0" borderId="0" xfId="0" applyNumberFormat="1" applyFont="1" applyFill="1" applyBorder="1" applyAlignment="1">
      <alignment horizontal="center" vertical="top"/>
    </xf>
    <xf numFmtId="49" fontId="22" fillId="0" borderId="0" xfId="0" applyNumberFormat="1" applyFont="1" applyFill="1" applyAlignment="1">
      <alignment horizontal="center" vertical="top"/>
    </xf>
    <xf numFmtId="0" fontId="22" fillId="0" borderId="0" xfId="309" applyNumberFormat="1" applyFont="1" applyFill="1" applyAlignment="1">
      <alignment horizontal="center" vertical="top"/>
    </xf>
    <xf numFmtId="0" fontId="0" fillId="0" borderId="0" xfId="0" applyAlignment="1">
      <alignment horizontal="right"/>
    </xf>
    <xf numFmtId="0" fontId="28" fillId="0" borderId="0" xfId="0" applyFont="1" applyFill="1" applyAlignment="1">
      <alignment horizontal="justify" vertical="top"/>
    </xf>
    <xf numFmtId="0" fontId="25" fillId="0" borderId="0" xfId="309" applyFont="1" applyFill="1" applyAlignment="1">
      <alignment horizontal="centerContinuous"/>
    </xf>
    <xf numFmtId="0" fontId="22" fillId="0" borderId="0" xfId="0" applyFont="1" applyAlignment="1">
      <alignment horizontal="centerContinuous"/>
    </xf>
    <xf numFmtId="0" fontId="22" fillId="0" borderId="0" xfId="309" applyFont="1" applyFill="1" applyBorder="1" applyAlignment="1">
      <alignment horizontal="centerContinuous"/>
    </xf>
    <xf numFmtId="164" fontId="28" fillId="0" borderId="0" xfId="0" applyNumberFormat="1" applyFont="1" applyAlignment="1">
      <alignment vertical="top" wrapText="1"/>
    </xf>
    <xf numFmtId="187" fontId="24" fillId="0" borderId="0" xfId="309" applyNumberFormat="1" applyFont="1" applyFill="1" applyAlignment="1">
      <alignment vertical="top"/>
    </xf>
    <xf numFmtId="1" fontId="22" fillId="0" borderId="0" xfId="160" applyNumberFormat="1" applyFont="1" applyFill="1" applyAlignment="1">
      <alignment horizontal="left" vertical="top"/>
    </xf>
    <xf numFmtId="49" fontId="22" fillId="0" borderId="0" xfId="0" applyNumberFormat="1" applyFont="1" applyFill="1" applyAlignment="1" applyProtection="1">
      <alignment horizontal="left"/>
    </xf>
    <xf numFmtId="0" fontId="28" fillId="33" borderId="0" xfId="0" applyFont="1" applyFill="1"/>
    <xf numFmtId="164" fontId="28" fillId="33" borderId="0" xfId="0" applyNumberFormat="1" applyFont="1" applyFill="1"/>
    <xf numFmtId="164" fontId="28" fillId="0" borderId="0" xfId="160" applyNumberFormat="1" applyFont="1"/>
    <xf numFmtId="164" fontId="28" fillId="0" borderId="0" xfId="0" applyNumberFormat="1" applyFont="1"/>
    <xf numFmtId="164" fontId="28" fillId="0" borderId="0" xfId="0" applyNumberFormat="1" applyFont="1" applyFill="1"/>
    <xf numFmtId="164" fontId="7" fillId="0" borderId="18" xfId="160" applyNumberFormat="1" applyFont="1" applyBorder="1"/>
    <xf numFmtId="164" fontId="0" fillId="0" borderId="0" xfId="0" applyNumberFormat="1"/>
    <xf numFmtId="0" fontId="77" fillId="0" borderId="0" xfId="309" quotePrefix="1" applyFont="1" applyFill="1" applyAlignment="1"/>
    <xf numFmtId="0" fontId="77" fillId="0" borderId="32" xfId="309" quotePrefix="1" applyFont="1" applyFill="1" applyBorder="1" applyAlignment="1"/>
    <xf numFmtId="0" fontId="77" fillId="0" borderId="7" xfId="309" quotePrefix="1" applyFont="1" applyFill="1" applyBorder="1" applyAlignment="1"/>
    <xf numFmtId="0" fontId="77" fillId="0" borderId="33" xfId="309" quotePrefix="1" applyFont="1" applyFill="1" applyBorder="1" applyAlignment="1"/>
    <xf numFmtId="0" fontId="24" fillId="0" borderId="0" xfId="309" applyFont="1" applyFill="1" applyAlignment="1">
      <alignment horizontal="center"/>
    </xf>
    <xf numFmtId="175" fontId="22" fillId="0" borderId="1" xfId="160" applyNumberFormat="1" applyFont="1" applyFill="1" applyBorder="1" applyAlignment="1">
      <alignment horizontal="center" wrapText="1"/>
    </xf>
    <xf numFmtId="164" fontId="22" fillId="0" borderId="1" xfId="160" applyNumberFormat="1" applyFont="1" applyFill="1" applyBorder="1" applyAlignment="1">
      <alignment horizontal="center" vertical="center"/>
    </xf>
    <xf numFmtId="0" fontId="0" fillId="34" borderId="0" xfId="0" applyFill="1" applyAlignment="1">
      <alignment horizontal="center"/>
    </xf>
    <xf numFmtId="0" fontId="0" fillId="34" borderId="0" xfId="0" applyFill="1"/>
    <xf numFmtId="164" fontId="0" fillId="34" borderId="0" xfId="160" applyNumberFormat="1" applyFont="1" applyFill="1"/>
    <xf numFmtId="0" fontId="0" fillId="34" borderId="0" xfId="0" applyFill="1" applyAlignment="1">
      <alignment horizontal="right"/>
    </xf>
    <xf numFmtId="0" fontId="19" fillId="34" borderId="0" xfId="0" applyFont="1" applyFill="1" applyAlignment="1">
      <alignment horizontal="right"/>
    </xf>
    <xf numFmtId="0" fontId="0" fillId="0" borderId="0" xfId="0" applyAlignment="1">
      <alignment horizontal="left"/>
    </xf>
    <xf numFmtId="0" fontId="24" fillId="0" borderId="0" xfId="309" applyFont="1" applyFill="1" applyAlignment="1">
      <alignment horizontal="left"/>
    </xf>
    <xf numFmtId="49" fontId="24" fillId="0" borderId="0" xfId="309" quotePrefix="1" applyNumberFormat="1" applyFont="1" applyFill="1" applyAlignment="1">
      <alignment horizontal="center"/>
    </xf>
    <xf numFmtId="0" fontId="17" fillId="0" borderId="0" xfId="0" applyFont="1"/>
    <xf numFmtId="164" fontId="84" fillId="0" borderId="21" xfId="160" applyNumberFormat="1" applyFont="1" applyFill="1" applyBorder="1"/>
    <xf numFmtId="0" fontId="22" fillId="0" borderId="0" xfId="385" applyNumberFormat="1" applyFont="1" applyFill="1" applyAlignment="1">
      <alignment vertical="center"/>
    </xf>
    <xf numFmtId="0" fontId="88" fillId="0" borderId="0" xfId="386" applyFont="1" applyFill="1" applyAlignment="1"/>
    <xf numFmtId="0" fontId="22" fillId="0" borderId="0" xfId="386" applyFont="1" applyFill="1" applyAlignment="1"/>
    <xf numFmtId="0" fontId="24" fillId="0" borderId="0" xfId="386" applyFont="1"/>
    <xf numFmtId="0" fontId="0" fillId="0" borderId="0" xfId="265" applyFont="1" applyAlignment="1"/>
    <xf numFmtId="164" fontId="89" fillId="0" borderId="0" xfId="386" applyNumberFormat="1" applyFont="1"/>
    <xf numFmtId="0" fontId="22" fillId="0" borderId="23" xfId="386" applyFont="1" applyFill="1" applyBorder="1" applyAlignment="1"/>
    <xf numFmtId="0" fontId="22" fillId="0" borderId="23" xfId="386" applyFont="1" applyBorder="1"/>
    <xf numFmtId="0" fontId="22" fillId="0" borderId="0" xfId="386" applyFont="1" applyFill="1" applyBorder="1" applyAlignment="1"/>
    <xf numFmtId="0" fontId="22" fillId="0" borderId="0" xfId="386" applyFont="1" applyBorder="1"/>
    <xf numFmtId="0" fontId="90" fillId="0" borderId="0" xfId="385" applyFont="1" applyFill="1" applyAlignment="1"/>
    <xf numFmtId="0" fontId="90" fillId="0" borderId="0" xfId="385" applyFont="1" applyFill="1" applyAlignment="1">
      <alignment horizontal="center" vertical="center" wrapText="1"/>
    </xf>
    <xf numFmtId="0" fontId="77" fillId="0" borderId="2" xfId="265" quotePrefix="1" applyFont="1" applyBorder="1" applyAlignment="1">
      <alignment vertical="top"/>
    </xf>
    <xf numFmtId="0" fontId="77" fillId="0" borderId="2" xfId="160" applyNumberFormat="1" applyFont="1" applyBorder="1" applyAlignment="1">
      <alignment horizontal="center"/>
    </xf>
    <xf numFmtId="0" fontId="77" fillId="0" borderId="0" xfId="265" quotePrefix="1" applyFont="1" applyBorder="1" applyAlignment="1">
      <alignment vertical="top"/>
    </xf>
    <xf numFmtId="0" fontId="91" fillId="0" borderId="0" xfId="385" applyFont="1" applyFill="1"/>
    <xf numFmtId="0" fontId="77" fillId="0" borderId="0" xfId="265" applyFont="1" applyBorder="1" applyAlignment="1">
      <alignment horizontal="center" vertical="center"/>
    </xf>
    <xf numFmtId="0" fontId="7" fillId="0" borderId="0" xfId="265" applyFont="1" applyBorder="1" applyAlignment="1">
      <alignment horizontal="center" vertical="center" wrapText="1"/>
    </xf>
    <xf numFmtId="0" fontId="77" fillId="0" borderId="0" xfId="160" applyNumberFormat="1" applyFont="1" applyBorder="1" applyAlignment="1">
      <alignment horizontal="center" vertical="center"/>
    </xf>
    <xf numFmtId="0" fontId="7" fillId="0" borderId="0" xfId="265" applyFont="1" applyBorder="1" applyAlignment="1">
      <alignment horizontal="center" vertical="top" wrapText="1"/>
    </xf>
    <xf numFmtId="0" fontId="77" fillId="0" borderId="0" xfId="386" applyFont="1" applyFill="1"/>
    <xf numFmtId="0" fontId="7" fillId="0" borderId="0" xfId="386" applyFont="1" applyFill="1"/>
    <xf numFmtId="0" fontId="77" fillId="0" borderId="0" xfId="311" applyFont="1" applyFill="1" applyAlignment="1">
      <alignment horizontal="left" vertical="top"/>
    </xf>
    <xf numFmtId="0" fontId="77" fillId="0" borderId="0" xfId="311" applyFont="1" applyFill="1" applyAlignment="1">
      <alignment horizontal="left" vertical="top" indent="1"/>
    </xf>
    <xf numFmtId="0" fontId="7" fillId="0" borderId="0" xfId="311" applyFont="1" applyFill="1" applyAlignment="1">
      <alignment horizontal="left" vertical="top" indent="1"/>
    </xf>
    <xf numFmtId="0" fontId="7" fillId="0" borderId="0" xfId="311" applyFont="1" applyFill="1" applyAlignment="1">
      <alignment horizontal="left" vertical="top"/>
    </xf>
    <xf numFmtId="0" fontId="24" fillId="0" borderId="0" xfId="387" applyFont="1" applyFill="1" applyAlignment="1">
      <alignment horizontal="left" vertical="top" indent="1"/>
    </xf>
    <xf numFmtId="0" fontId="28" fillId="0" borderId="0" xfId="265" applyFont="1" applyAlignment="1"/>
    <xf numFmtId="0" fontId="24" fillId="0" borderId="0" xfId="309" applyFont="1" applyFill="1" applyAlignment="1">
      <alignment horizontal="center"/>
    </xf>
    <xf numFmtId="0" fontId="24" fillId="0" borderId="0" xfId="201" applyNumberFormat="1" applyFont="1" applyFill="1" applyAlignment="1"/>
    <xf numFmtId="164" fontId="22" fillId="0" borderId="0" xfId="160" applyNumberFormat="1" applyFont="1" applyFill="1" applyAlignment="1">
      <alignment horizontal="right"/>
    </xf>
    <xf numFmtId="164" fontId="22" fillId="0" borderId="18" xfId="160" applyNumberFormat="1" applyFont="1" applyFill="1" applyBorder="1" applyAlignment="1" applyProtection="1">
      <alignment horizontal="right"/>
    </xf>
    <xf numFmtId="0" fontId="22" fillId="0" borderId="1" xfId="309" applyFont="1" applyBorder="1" applyAlignment="1">
      <alignment horizontal="center" vertical="center" wrapText="1"/>
    </xf>
    <xf numFmtId="0" fontId="83" fillId="0" borderId="23" xfId="0" applyNumberFormat="1" applyFont="1" applyBorder="1" applyAlignment="1">
      <alignment horizontal="center" vertical="center" wrapText="1"/>
    </xf>
    <xf numFmtId="0" fontId="7" fillId="0" borderId="0" xfId="309" applyFont="1" applyFill="1" applyAlignment="1">
      <alignment vertical="top"/>
    </xf>
    <xf numFmtId="0" fontId="83" fillId="0" borderId="0" xfId="0" applyFont="1"/>
    <xf numFmtId="0" fontId="24" fillId="0" borderId="0" xfId="309" applyNumberFormat="1" applyFont="1" applyFill="1" applyAlignment="1">
      <alignment horizontal="justify" vertical="top"/>
    </xf>
    <xf numFmtId="0" fontId="22" fillId="0" borderId="0" xfId="160" applyNumberFormat="1" applyFont="1" applyFill="1" applyAlignment="1">
      <alignment horizontal="left" vertical="top"/>
    </xf>
    <xf numFmtId="0" fontId="24" fillId="0" borderId="0" xfId="309" applyNumberFormat="1" applyFont="1" applyFill="1" applyAlignment="1">
      <alignment vertical="center"/>
    </xf>
    <xf numFmtId="37" fontId="24" fillId="0" borderId="22" xfId="309" applyNumberFormat="1" applyFont="1" applyFill="1" applyBorder="1" applyAlignment="1">
      <alignment horizontal="right" vertical="center" wrapText="1"/>
    </xf>
    <xf numFmtId="37" fontId="24" fillId="0" borderId="0" xfId="309" applyNumberFormat="1" applyFont="1" applyFill="1" applyBorder="1" applyAlignment="1">
      <alignment horizontal="right" vertical="center" wrapText="1"/>
    </xf>
    <xf numFmtId="37" fontId="24" fillId="0" borderId="0" xfId="309" applyNumberFormat="1" applyFont="1" applyFill="1" applyAlignment="1">
      <alignment horizontal="right" vertical="center" wrapText="1"/>
    </xf>
    <xf numFmtId="49" fontId="24" fillId="0" borderId="0" xfId="309" applyNumberFormat="1" applyFont="1" applyFill="1" applyAlignment="1">
      <alignment vertical="center"/>
    </xf>
    <xf numFmtId="0" fontId="24" fillId="0" borderId="0" xfId="309" applyNumberFormat="1" applyFont="1" applyFill="1" applyAlignment="1">
      <alignment vertical="center" wrapText="1"/>
    </xf>
    <xf numFmtId="0" fontId="24" fillId="0" borderId="0" xfId="309" applyNumberFormat="1" applyFont="1" applyFill="1" applyAlignment="1">
      <alignment horizontal="justify" vertical="center" wrapText="1"/>
    </xf>
    <xf numFmtId="174" fontId="24" fillId="0" borderId="22" xfId="309" applyNumberFormat="1" applyFont="1" applyFill="1" applyBorder="1" applyAlignment="1">
      <alignment horizontal="right" vertical="center" wrapText="1"/>
    </xf>
    <xf numFmtId="0" fontId="7" fillId="0" borderId="0" xfId="309" applyFont="1" applyAlignment="1">
      <alignment vertical="top"/>
    </xf>
    <xf numFmtId="1" fontId="84" fillId="0" borderId="0" xfId="309" applyNumberFormat="1" applyFont="1" applyFill="1" applyAlignment="1">
      <alignment horizontal="center"/>
    </xf>
    <xf numFmtId="1" fontId="84" fillId="0" borderId="0" xfId="160" applyNumberFormat="1" applyFont="1" applyFill="1" applyAlignment="1">
      <alignment horizontal="center"/>
    </xf>
    <xf numFmtId="0" fontId="22" fillId="0" borderId="0" xfId="311" applyNumberFormat="1" applyFont="1" applyFill="1" applyAlignment="1">
      <alignment horizontal="left" vertical="center"/>
    </xf>
    <xf numFmtId="164" fontId="84" fillId="0" borderId="19" xfId="160" applyNumberFormat="1" applyFont="1" applyFill="1" applyBorder="1"/>
    <xf numFmtId="164" fontId="84" fillId="0" borderId="20" xfId="160" applyNumberFormat="1" applyFont="1" applyFill="1" applyBorder="1"/>
    <xf numFmtId="164" fontId="84" fillId="0" borderId="0" xfId="160" applyNumberFormat="1" applyFont="1" applyFill="1" applyBorder="1"/>
    <xf numFmtId="164" fontId="84" fillId="0" borderId="0" xfId="160" applyNumberFormat="1" applyFont="1" applyFill="1"/>
    <xf numFmtId="0" fontId="93" fillId="0" borderId="0" xfId="781" applyFont="1"/>
    <xf numFmtId="37" fontId="24" fillId="35" borderId="0" xfId="0" applyNumberFormat="1" applyFont="1" applyFill="1" applyProtection="1"/>
    <xf numFmtId="0" fontId="0" fillId="35" borderId="0" xfId="0" applyFill="1"/>
    <xf numFmtId="0" fontId="28" fillId="35" borderId="0" xfId="0" applyFont="1" applyFill="1"/>
    <xf numFmtId="164" fontId="22" fillId="0" borderId="0" xfId="160" applyNumberFormat="1" applyFont="1" applyFill="1" applyAlignment="1">
      <alignment horizontal="center"/>
    </xf>
    <xf numFmtId="0" fontId="24" fillId="0" borderId="0" xfId="309" applyFont="1" applyFill="1" applyAlignment="1">
      <alignment horizontal="center"/>
    </xf>
    <xf numFmtId="0" fontId="77" fillId="0" borderId="0" xfId="309" quotePrefix="1" applyFont="1" applyFill="1" applyAlignment="1">
      <alignment horizontal="center"/>
    </xf>
    <xf numFmtId="0" fontId="22" fillId="0" borderId="0" xfId="309" applyFont="1" applyFill="1" applyAlignment="1">
      <alignment horizontal="center"/>
    </xf>
    <xf numFmtId="0" fontId="24" fillId="0" borderId="0" xfId="0" applyFont="1" applyAlignment="1">
      <alignment horizontal="left" indent="1"/>
    </xf>
    <xf numFmtId="0" fontId="22" fillId="0" borderId="0" xfId="309" applyFont="1" applyFill="1" applyBorder="1"/>
    <xf numFmtId="0" fontId="22" fillId="0" borderId="0" xfId="309" quotePrefix="1" applyFont="1" applyFill="1" applyAlignment="1">
      <alignment horizontal="left"/>
    </xf>
    <xf numFmtId="0" fontId="24" fillId="0" borderId="0" xfId="309" quotePrefix="1" applyFont="1" applyAlignment="1">
      <alignment horizontal="left" indent="2"/>
    </xf>
    <xf numFmtId="164" fontId="86" fillId="0" borderId="0" xfId="160" quotePrefix="1" applyNumberFormat="1" applyFont="1" applyFill="1" applyAlignment="1">
      <alignment horizontal="center"/>
    </xf>
    <xf numFmtId="0" fontId="86" fillId="0" borderId="0" xfId="0" applyFont="1" applyAlignment="1">
      <alignment horizontal="center"/>
    </xf>
    <xf numFmtId="0" fontId="24" fillId="0" borderId="0" xfId="387" applyFont="1" applyFill="1"/>
    <xf numFmtId="0" fontId="24" fillId="0" borderId="0" xfId="387" applyFont="1" applyFill="1" applyAlignment="1">
      <alignment horizontal="justify" vertical="top" wrapText="1"/>
    </xf>
    <xf numFmtId="0" fontId="22" fillId="0" borderId="0" xfId="387" applyFont="1" applyFill="1"/>
    <xf numFmtId="164" fontId="24" fillId="0" borderId="18" xfId="307" applyNumberFormat="1" applyFont="1" applyFill="1" applyBorder="1" applyAlignment="1">
      <alignment horizontal="centerContinuous" vertical="top"/>
    </xf>
    <xf numFmtId="0" fontId="24" fillId="0" borderId="0" xfId="813" applyFont="1" applyFill="1" applyAlignment="1"/>
    <xf numFmtId="0" fontId="22" fillId="0" borderId="0" xfId="309" applyFont="1" applyFill="1"/>
    <xf numFmtId="0" fontId="24" fillId="0" borderId="0" xfId="309" applyNumberFormat="1" applyFont="1" applyAlignment="1">
      <alignment horizontal="left" vertical="top"/>
    </xf>
    <xf numFmtId="0" fontId="22" fillId="0" borderId="0" xfId="160" applyNumberFormat="1" applyFont="1" applyAlignment="1">
      <alignment horizontal="center"/>
    </xf>
    <xf numFmtId="0" fontId="22" fillId="0" borderId="0" xfId="309" applyNumberFormat="1" applyFont="1" applyAlignment="1">
      <alignment horizontal="left" vertical="top"/>
    </xf>
    <xf numFmtId="0" fontId="24" fillId="0" borderId="0" xfId="309" applyFont="1" applyAlignment="1">
      <alignment vertical="top"/>
    </xf>
    <xf numFmtId="0" fontId="24" fillId="0" borderId="0" xfId="0" applyFont="1"/>
    <xf numFmtId="1" fontId="22" fillId="0" borderId="0" xfId="160" applyNumberFormat="1" applyFont="1" applyFill="1" applyAlignment="1">
      <alignment horizontal="left"/>
    </xf>
    <xf numFmtId="187" fontId="24" fillId="0" borderId="0" xfId="309" applyNumberFormat="1" applyFont="1" applyFill="1" applyAlignment="1">
      <alignment horizontal="justify" vertical="top"/>
    </xf>
    <xf numFmtId="0" fontId="24" fillId="0" borderId="0" xfId="0" applyFont="1" applyFill="1" applyAlignment="1">
      <alignment horizontal="left" vertical="top"/>
    </xf>
    <xf numFmtId="187" fontId="24" fillId="0" borderId="0" xfId="0" applyNumberFormat="1" applyFont="1"/>
    <xf numFmtId="0" fontId="22" fillId="0" borderId="0" xfId="309" applyFont="1" applyAlignment="1">
      <alignment horizontal="center"/>
    </xf>
    <xf numFmtId="0" fontId="22" fillId="0" borderId="0" xfId="309" quotePrefix="1" applyFont="1" applyAlignment="1">
      <alignment horizontal="center"/>
    </xf>
    <xf numFmtId="0" fontId="24" fillId="0" borderId="0" xfId="0" applyFont="1" applyAlignment="1">
      <alignment horizontal="center"/>
    </xf>
    <xf numFmtId="164" fontId="24" fillId="0" borderId="0" xfId="160" applyNumberFormat="1" applyFont="1" applyAlignment="1">
      <alignment vertical="top"/>
    </xf>
    <xf numFmtId="164" fontId="24" fillId="0" borderId="0" xfId="160" applyNumberFormat="1" applyFont="1" applyBorder="1" applyAlignment="1">
      <alignment vertical="top"/>
    </xf>
    <xf numFmtId="164" fontId="24" fillId="0" borderId="18" xfId="160" applyNumberFormat="1" applyFont="1" applyFill="1" applyBorder="1" applyAlignment="1">
      <alignment horizontal="centerContinuous" vertical="top"/>
    </xf>
    <xf numFmtId="164" fontId="20" fillId="0" borderId="0" xfId="160" applyNumberFormat="1" applyFont="1" applyFill="1" applyAlignment="1">
      <alignment vertical="top"/>
    </xf>
    <xf numFmtId="43" fontId="86" fillId="0" borderId="22" xfId="160" applyFont="1" applyFill="1" applyBorder="1"/>
    <xf numFmtId="0" fontId="77" fillId="0" borderId="0" xfId="0" quotePrefix="1" applyFont="1" applyBorder="1" applyAlignment="1">
      <alignment horizontal="center" vertical="top"/>
    </xf>
    <xf numFmtId="0" fontId="24" fillId="0" borderId="0" xfId="309" applyFont="1" applyFill="1" applyAlignment="1">
      <alignment horizontal="justify" vertical="top"/>
    </xf>
    <xf numFmtId="0" fontId="22" fillId="0" borderId="0" xfId="0" applyFont="1" applyFill="1" applyAlignment="1">
      <alignment horizontal="left" vertical="top"/>
    </xf>
    <xf numFmtId="0" fontId="22" fillId="0" borderId="0" xfId="0" applyNumberFormat="1" applyFont="1" applyFill="1" applyAlignment="1">
      <alignment vertical="top"/>
    </xf>
    <xf numFmtId="0" fontId="24" fillId="0" borderId="0" xfId="309" applyFont="1" applyFill="1" applyBorder="1" applyAlignment="1">
      <alignment vertical="top"/>
    </xf>
    <xf numFmtId="0" fontId="22" fillId="0" borderId="0" xfId="0" applyFont="1" applyFill="1" applyAlignment="1"/>
    <xf numFmtId="0" fontId="24" fillId="0" borderId="0" xfId="0" applyFont="1" applyFill="1" applyAlignment="1"/>
    <xf numFmtId="0" fontId="22" fillId="0" borderId="0" xfId="0" quotePrefix="1" applyFont="1" applyFill="1" applyAlignment="1">
      <alignment horizontal="left" vertical="top"/>
    </xf>
    <xf numFmtId="0" fontId="24" fillId="0" borderId="0" xfId="0" applyFont="1" applyAlignment="1"/>
    <xf numFmtId="0" fontId="24" fillId="0" borderId="0" xfId="0" applyFont="1" applyBorder="1" applyAlignment="1">
      <alignment vertical="top"/>
    </xf>
    <xf numFmtId="0" fontId="22" fillId="0" borderId="0" xfId="309" quotePrefix="1" applyFont="1" applyFill="1" applyBorder="1" applyAlignment="1">
      <alignment horizontal="center"/>
    </xf>
    <xf numFmtId="0" fontId="24" fillId="0" borderId="0" xfId="0" applyNumberFormat="1" applyFont="1" applyAlignment="1"/>
    <xf numFmtId="1" fontId="22" fillId="0" borderId="0" xfId="830" applyNumberFormat="1" applyFont="1" applyFill="1" applyAlignment="1">
      <alignment horizontal="left" vertical="top"/>
    </xf>
    <xf numFmtId="0" fontId="22" fillId="0" borderId="0" xfId="830" applyNumberFormat="1" applyFont="1" applyFill="1" applyAlignment="1">
      <alignment horizontal="left" vertical="top"/>
    </xf>
    <xf numFmtId="49" fontId="24" fillId="0" borderId="0" xfId="309" applyNumberFormat="1" applyFont="1" applyFill="1" applyAlignment="1">
      <alignment horizontal="left" vertical="top"/>
    </xf>
    <xf numFmtId="1" fontId="84" fillId="0" borderId="0" xfId="309" applyNumberFormat="1" applyFont="1" applyAlignment="1">
      <alignment horizontal="center"/>
    </xf>
    <xf numFmtId="0" fontId="24" fillId="0" borderId="0" xfId="0" applyFont="1" applyFill="1" applyAlignment="1">
      <alignment vertical="top"/>
    </xf>
    <xf numFmtId="0" fontId="22" fillId="0" borderId="0" xfId="309" quotePrefix="1" applyFont="1" applyFill="1" applyAlignment="1">
      <alignment horizontal="center"/>
    </xf>
    <xf numFmtId="164" fontId="22" fillId="0" borderId="0" xfId="160" applyNumberFormat="1" applyFont="1" applyAlignment="1">
      <alignment horizontal="center"/>
    </xf>
    <xf numFmtId="164" fontId="24" fillId="0" borderId="0" xfId="160" applyNumberFormat="1" applyFont="1" applyFill="1" applyAlignment="1">
      <alignment vertical="center"/>
    </xf>
    <xf numFmtId="43" fontId="24" fillId="0" borderId="0" xfId="160" applyFont="1" applyFill="1" applyBorder="1"/>
    <xf numFmtId="0" fontId="77" fillId="0" borderId="0" xfId="0" quotePrefix="1" applyFont="1" applyAlignment="1">
      <alignment horizontal="center" vertical="top"/>
    </xf>
    <xf numFmtId="0" fontId="24" fillId="0" borderId="0" xfId="0" applyFont="1" applyFill="1" applyAlignment="1">
      <alignment horizontal="justify" vertical="top"/>
    </xf>
    <xf numFmtId="0" fontId="24" fillId="0" borderId="0" xfId="309" applyNumberFormat="1" applyFont="1" applyFill="1" applyAlignment="1">
      <alignment horizontal="justify" vertical="top"/>
    </xf>
    <xf numFmtId="0" fontId="24" fillId="0" borderId="0" xfId="309" applyNumberFormat="1" applyFont="1" applyAlignment="1">
      <alignment horizontal="justify" vertical="top"/>
    </xf>
    <xf numFmtId="0" fontId="24" fillId="0" borderId="0" xfId="309" applyFont="1" applyFill="1" applyAlignment="1">
      <alignment horizontal="justify" vertical="top"/>
    </xf>
    <xf numFmtId="0" fontId="24" fillId="0" borderId="0" xfId="0" applyFont="1" applyAlignment="1">
      <alignment horizontal="justify" vertical="top" wrapText="1"/>
    </xf>
    <xf numFmtId="0" fontId="22" fillId="0" borderId="0" xfId="310" quotePrefix="1" applyNumberFormat="1" applyFont="1" applyAlignment="1">
      <alignment horizontal="left" vertical="top"/>
    </xf>
    <xf numFmtId="0" fontId="22" fillId="0" borderId="0" xfId="310" applyNumberFormat="1" applyFont="1" applyAlignment="1">
      <alignment vertical="top"/>
    </xf>
    <xf numFmtId="0" fontId="26" fillId="0" borderId="0" xfId="310" applyFont="1" applyAlignment="1">
      <alignment horizontal="center" vertical="top"/>
    </xf>
    <xf numFmtId="0" fontId="24" fillId="0" borderId="0" xfId="310" applyFont="1" applyAlignment="1">
      <alignment vertical="top"/>
    </xf>
    <xf numFmtId="0" fontId="24" fillId="0" borderId="0" xfId="297" applyFont="1" applyFill="1" applyBorder="1" applyAlignment="1"/>
    <xf numFmtId="0" fontId="22" fillId="0" borderId="0" xfId="310" applyFont="1" applyFill="1" applyAlignment="1">
      <alignment horizontal="center"/>
    </xf>
    <xf numFmtId="37" fontId="22" fillId="0" borderId="0" xfId="0" applyNumberFormat="1" applyFont="1" applyFill="1" applyAlignment="1">
      <alignment horizontal="left"/>
    </xf>
    <xf numFmtId="0" fontId="22" fillId="0" borderId="0" xfId="0" applyFont="1" applyFill="1" applyAlignment="1">
      <alignment vertical="top" readingOrder="1"/>
    </xf>
    <xf numFmtId="0" fontId="24" fillId="0" borderId="0" xfId="160" applyNumberFormat="1" applyFont="1" applyFill="1" applyAlignment="1">
      <alignment vertical="top"/>
    </xf>
    <xf numFmtId="49" fontId="24" fillId="0" borderId="0" xfId="0" applyNumberFormat="1" applyFont="1" applyAlignment="1">
      <alignment horizontal="center"/>
    </xf>
    <xf numFmtId="0" fontId="22" fillId="0" borderId="0" xfId="0" applyFont="1" applyFill="1" applyAlignment="1">
      <alignment horizontal="justify" vertical="justify" wrapText="1" readingOrder="1"/>
    </xf>
    <xf numFmtId="0" fontId="24" fillId="0" borderId="0" xfId="0" applyFont="1" applyFill="1" applyAlignment="1">
      <alignment vertical="top" readingOrder="1"/>
    </xf>
    <xf numFmtId="0" fontId="24" fillId="0" borderId="0" xfId="0" applyNumberFormat="1" applyFont="1" applyAlignment="1">
      <alignment horizontal="center"/>
    </xf>
    <xf numFmtId="198" fontId="24" fillId="0" borderId="0" xfId="0" applyNumberFormat="1" applyFont="1" applyAlignment="1">
      <alignment horizontal="center"/>
    </xf>
    <xf numFmtId="0" fontId="24" fillId="0" borderId="0" xfId="0" applyFont="1" applyFill="1" applyAlignment="1">
      <alignment horizontal="justify" vertical="justify" wrapText="1" readingOrder="1"/>
    </xf>
    <xf numFmtId="164" fontId="24" fillId="0" borderId="18" xfId="160" applyNumberFormat="1" applyFont="1" applyFill="1" applyBorder="1" applyAlignment="1"/>
    <xf numFmtId="164" fontId="24" fillId="0" borderId="0" xfId="0" applyNumberFormat="1" applyFont="1" applyFill="1" applyAlignment="1">
      <alignment horizontal="centerContinuous" vertical="top"/>
    </xf>
    <xf numFmtId="49" fontId="24" fillId="0" borderId="0" xfId="0" applyNumberFormat="1" applyFont="1" applyFill="1" applyAlignment="1">
      <alignment horizontal="centerContinuous" vertical="top"/>
    </xf>
    <xf numFmtId="164" fontId="24" fillId="0" borderId="0" xfId="160" applyNumberFormat="1" applyFont="1" applyFill="1" applyBorder="1" applyAlignment="1">
      <alignment horizontal="centerContinuous" vertical="top"/>
    </xf>
    <xf numFmtId="37" fontId="24" fillId="0" borderId="0" xfId="0" applyNumberFormat="1" applyFont="1" applyFill="1" applyAlignment="1">
      <alignment horizontal="centerContinuous" vertical="top"/>
    </xf>
    <xf numFmtId="0" fontId="0" fillId="0" borderId="0" xfId="0" applyFill="1" applyAlignment="1">
      <alignment wrapText="1"/>
    </xf>
    <xf numFmtId="0" fontId="77" fillId="0" borderId="0" xfId="160" applyNumberFormat="1" applyFont="1" applyFill="1" applyAlignment="1">
      <alignment horizontal="center"/>
    </xf>
    <xf numFmtId="0" fontId="24" fillId="0" borderId="0" xfId="0" applyFont="1" applyFill="1" applyBorder="1" applyAlignment="1">
      <alignment horizontal="center"/>
    </xf>
    <xf numFmtId="0" fontId="24" fillId="0" borderId="0" xfId="0" applyFont="1" applyFill="1" applyAlignment="1">
      <alignment horizontal="center"/>
    </xf>
    <xf numFmtId="0" fontId="24" fillId="0" borderId="0" xfId="0" applyFont="1" applyFill="1" applyAlignment="1">
      <alignment horizontal="center" vertical="top"/>
    </xf>
    <xf numFmtId="0" fontId="24" fillId="0" borderId="0" xfId="831" applyFont="1" applyFill="1" applyAlignment="1">
      <alignment vertical="top"/>
    </xf>
    <xf numFmtId="0" fontId="24" fillId="0" borderId="0" xfId="831" applyFont="1" applyFill="1" applyAlignment="1">
      <alignment horizontal="left"/>
    </xf>
    <xf numFmtId="0" fontId="22" fillId="0" borderId="0" xfId="160" quotePrefix="1" applyNumberFormat="1" applyFont="1" applyFill="1" applyAlignment="1">
      <alignment horizontal="center"/>
    </xf>
    <xf numFmtId="0" fontId="24" fillId="0" borderId="0" xfId="309" applyFont="1" applyFill="1" applyAlignment="1">
      <alignment horizontal="justify" vertical="top"/>
    </xf>
    <xf numFmtId="0" fontId="22" fillId="0" borderId="0" xfId="831" applyNumberFormat="1" applyFont="1" applyFill="1" applyAlignment="1"/>
    <xf numFmtId="0" fontId="22" fillId="0" borderId="0" xfId="832" applyFont="1" applyFill="1" applyAlignment="1"/>
    <xf numFmtId="0" fontId="22" fillId="0" borderId="0" xfId="831" applyFont="1" applyFill="1" applyAlignment="1"/>
    <xf numFmtId="0" fontId="22" fillId="0" borderId="0" xfId="833" applyNumberFormat="1" applyFont="1" applyFill="1" applyAlignment="1"/>
    <xf numFmtId="0" fontId="77" fillId="0" borderId="0" xfId="0" quotePrefix="1" applyFont="1" applyAlignment="1">
      <alignment horizontal="center" vertical="top"/>
    </xf>
    <xf numFmtId="0" fontId="84" fillId="0" borderId="0" xfId="309" applyFont="1" applyAlignment="1">
      <alignment horizontal="center"/>
    </xf>
    <xf numFmtId="0" fontId="22" fillId="0" borderId="0" xfId="310" quotePrefix="1" applyFont="1" applyFill="1" applyAlignment="1">
      <alignment horizontal="center"/>
    </xf>
    <xf numFmtId="0" fontId="22" fillId="0" borderId="0" xfId="160" quotePrefix="1" applyNumberFormat="1" applyFont="1" applyFill="1" applyAlignment="1">
      <alignment horizontal="center"/>
    </xf>
    <xf numFmtId="0" fontId="22" fillId="0" borderId="0" xfId="310" applyFont="1" applyFill="1" applyAlignment="1">
      <alignment horizontal="center"/>
    </xf>
    <xf numFmtId="0" fontId="24" fillId="0" borderId="0" xfId="309" applyFont="1" applyFill="1" applyAlignment="1">
      <alignment horizontal="justify" vertical="top"/>
    </xf>
    <xf numFmtId="0" fontId="77" fillId="0" borderId="0" xfId="309" quotePrefix="1" applyFont="1" applyFill="1" applyBorder="1" applyAlignment="1">
      <alignment horizontal="center" vertical="top"/>
    </xf>
    <xf numFmtId="170" fontId="24" fillId="0" borderId="22" xfId="305" applyNumberFormat="1" applyFont="1" applyFill="1" applyBorder="1" applyAlignment="1"/>
    <xf numFmtId="170" fontId="22" fillId="0" borderId="22" xfId="305" applyNumberFormat="1" applyFont="1" applyFill="1" applyBorder="1" applyAlignment="1"/>
    <xf numFmtId="187" fontId="24" fillId="0" borderId="0" xfId="0" applyNumberFormat="1" applyFont="1" applyBorder="1"/>
    <xf numFmtId="0" fontId="24" fillId="0" borderId="0" xfId="309" applyNumberFormat="1" applyFont="1" applyFill="1" applyBorder="1" applyAlignment="1">
      <alignment horizontal="justify" vertical="top"/>
    </xf>
    <xf numFmtId="164" fontId="24" fillId="0" borderId="0" xfId="309" applyNumberFormat="1" applyFont="1" applyFill="1" applyBorder="1" applyAlignment="1">
      <alignment horizontal="justify" vertical="top"/>
    </xf>
    <xf numFmtId="0" fontId="84" fillId="0" borderId="0" xfId="309" applyFont="1" applyAlignment="1">
      <alignment horizontal="center" vertical="top"/>
    </xf>
    <xf numFmtId="0" fontId="77" fillId="0" borderId="0" xfId="309" quotePrefix="1" applyFont="1" applyFill="1" applyAlignment="1">
      <alignment horizontal="center" vertical="top"/>
    </xf>
    <xf numFmtId="0" fontId="86" fillId="0" borderId="0" xfId="0" applyFont="1" applyAlignment="1">
      <alignment horizontal="center" vertical="top"/>
    </xf>
    <xf numFmtId="0" fontId="22" fillId="0" borderId="0" xfId="160" applyNumberFormat="1" applyFont="1" applyAlignment="1">
      <alignment horizontal="center" vertical="top"/>
    </xf>
    <xf numFmtId="164" fontId="22" fillId="0" borderId="0" xfId="160" applyNumberFormat="1" applyFont="1" applyFill="1" applyBorder="1" applyAlignment="1">
      <alignment vertical="top"/>
    </xf>
    <xf numFmtId="164" fontId="22" fillId="0" borderId="0" xfId="160" applyNumberFormat="1" applyFont="1" applyFill="1" applyBorder="1" applyAlignment="1">
      <alignment horizontal="center" vertical="top"/>
    </xf>
    <xf numFmtId="0" fontId="84" fillId="0" borderId="0" xfId="309" quotePrefix="1" applyFont="1" applyBorder="1" applyAlignment="1">
      <alignment horizontal="center" vertical="top"/>
    </xf>
    <xf numFmtId="0" fontId="22" fillId="0" borderId="0" xfId="160" applyNumberFormat="1" applyFont="1" applyBorder="1" applyAlignment="1">
      <alignment horizontal="center" vertical="top"/>
    </xf>
    <xf numFmtId="164" fontId="22" fillId="0" borderId="0" xfId="160" applyNumberFormat="1" applyFont="1" applyFill="1" applyBorder="1" applyAlignment="1">
      <alignment horizontal="centerContinuous"/>
    </xf>
    <xf numFmtId="0" fontId="24" fillId="0" borderId="0" xfId="0" applyFont="1" applyFill="1" applyBorder="1" applyAlignment="1">
      <alignment vertical="top"/>
    </xf>
    <xf numFmtId="0" fontId="28" fillId="0" borderId="0" xfId="0" applyFont="1" applyBorder="1" applyAlignment="1">
      <alignment vertical="top" wrapText="1"/>
    </xf>
    <xf numFmtId="0" fontId="25" fillId="0" borderId="0" xfId="309" applyFont="1" applyFill="1" applyBorder="1" applyAlignment="1">
      <alignment horizontal="center"/>
    </xf>
    <xf numFmtId="0" fontId="24" fillId="0" borderId="0" xfId="309" applyFont="1" applyFill="1" applyBorder="1" applyAlignment="1">
      <alignment horizontal="centerContinuous"/>
    </xf>
    <xf numFmtId="199" fontId="24" fillId="0" borderId="0" xfId="309" applyNumberFormat="1" applyFont="1" applyFill="1" applyAlignment="1">
      <alignment horizontal="center" vertical="top"/>
    </xf>
    <xf numFmtId="198" fontId="22" fillId="0" borderId="0" xfId="0" applyNumberFormat="1" applyFont="1" applyFill="1" applyAlignment="1">
      <alignment horizontal="left"/>
    </xf>
    <xf numFmtId="0" fontId="77" fillId="0" borderId="23" xfId="0" quotePrefix="1" applyFont="1" applyBorder="1" applyAlignment="1">
      <alignment horizontal="center" vertical="top"/>
    </xf>
    <xf numFmtId="0" fontId="77" fillId="0" borderId="23" xfId="0" quotePrefix="1" applyFont="1" applyBorder="1" applyAlignment="1">
      <alignment horizontal="center" vertical="top" wrapText="1"/>
    </xf>
    <xf numFmtId="0" fontId="22" fillId="0" borderId="0" xfId="310" applyFont="1" applyAlignment="1">
      <alignment horizontal="left"/>
    </xf>
    <xf numFmtId="0" fontId="24" fillId="0" borderId="0" xfId="0" applyFont="1" applyFill="1" applyAlignment="1">
      <alignment horizontal="justify" vertical="top" wrapText="1"/>
    </xf>
    <xf numFmtId="0" fontId="0" fillId="0" borderId="0" xfId="0" applyAlignment="1">
      <alignment wrapText="1"/>
    </xf>
    <xf numFmtId="0" fontId="22" fillId="0" borderId="0" xfId="160" quotePrefix="1" applyNumberFormat="1" applyFont="1" applyFill="1" applyAlignment="1">
      <alignment horizontal="center"/>
    </xf>
    <xf numFmtId="0" fontId="22" fillId="0" borderId="0" xfId="160" quotePrefix="1" applyNumberFormat="1" applyFont="1" applyFill="1" applyAlignment="1">
      <alignment horizontal="center"/>
    </xf>
    <xf numFmtId="164" fontId="24" fillId="0" borderId="19" xfId="160" applyNumberFormat="1" applyFont="1" applyFill="1" applyBorder="1" applyAlignment="1">
      <alignment horizontal="right"/>
    </xf>
    <xf numFmtId="164" fontId="24" fillId="0" borderId="21" xfId="160" applyNumberFormat="1" applyFont="1" applyFill="1" applyBorder="1" applyAlignment="1">
      <alignment horizontal="right"/>
    </xf>
    <xf numFmtId="0" fontId="20" fillId="0" borderId="0" xfId="311" applyFont="1" applyFill="1" applyAlignment="1">
      <alignment vertical="top"/>
    </xf>
    <xf numFmtId="187" fontId="52" fillId="0" borderId="0" xfId="311" applyNumberFormat="1" applyFont="1" applyFill="1" applyAlignment="1">
      <alignment vertical="top"/>
    </xf>
    <xf numFmtId="187" fontId="20" fillId="0" borderId="0" xfId="311" applyNumberFormat="1" applyFont="1" applyFill="1" applyAlignment="1">
      <alignment vertical="top"/>
    </xf>
    <xf numFmtId="0" fontId="24" fillId="0" borderId="0" xfId="310" applyFont="1" applyFill="1" applyAlignment="1">
      <alignment vertical="top"/>
    </xf>
    <xf numFmtId="187" fontId="24" fillId="0" borderId="0" xfId="310" applyNumberFormat="1" applyFont="1" applyFill="1" applyAlignment="1">
      <alignment vertical="top"/>
    </xf>
    <xf numFmtId="0" fontId="24" fillId="0" borderId="0" xfId="310" applyFont="1" applyFill="1" applyAlignment="1">
      <alignment horizontal="justify" vertical="top"/>
    </xf>
    <xf numFmtId="0" fontId="22" fillId="0" borderId="0" xfId="160" quotePrefix="1" applyNumberFormat="1" applyFont="1" applyFill="1" applyAlignment="1">
      <alignment horizontal="center"/>
    </xf>
    <xf numFmtId="37" fontId="24" fillId="0" borderId="19" xfId="0" applyNumberFormat="1" applyFont="1" applyFill="1" applyBorder="1" applyAlignment="1" applyProtection="1">
      <alignment horizontal="right"/>
    </xf>
    <xf numFmtId="37" fontId="24" fillId="0" borderId="20" xfId="0" applyNumberFormat="1" applyFont="1" applyFill="1" applyBorder="1" applyAlignment="1" applyProtection="1">
      <alignment horizontal="right"/>
    </xf>
    <xf numFmtId="164" fontId="22" fillId="0" borderId="18" xfId="309" applyNumberFormat="1" applyFont="1" applyFill="1" applyBorder="1" applyAlignment="1">
      <alignment horizontal="justify" vertical="top"/>
    </xf>
    <xf numFmtId="0" fontId="24" fillId="0" borderId="0" xfId="310" applyNumberFormat="1" applyFont="1" applyFill="1" applyAlignment="1">
      <alignment horizontal="justify" vertical="top" wrapText="1"/>
    </xf>
    <xf numFmtId="0" fontId="52" fillId="0" borderId="0" xfId="0" applyFont="1" applyFill="1" applyAlignment="1" applyProtection="1">
      <alignment horizontal="center" vertical="top" wrapText="1"/>
      <protection locked="0"/>
    </xf>
    <xf numFmtId="0" fontId="20" fillId="0" borderId="0" xfId="298" applyNumberFormat="1" applyFont="1" applyFill="1" applyAlignment="1">
      <alignment vertical="top"/>
    </xf>
    <xf numFmtId="0" fontId="20" fillId="0" borderId="0" xfId="298" applyNumberFormat="1" applyFont="1" applyFill="1" applyAlignment="1">
      <alignment horizontal="center"/>
    </xf>
    <xf numFmtId="0" fontId="20" fillId="0" borderId="0" xfId="160" applyNumberFormat="1" applyFont="1" applyFill="1" applyAlignment="1">
      <alignment horizontal="left"/>
    </xf>
    <xf numFmtId="0" fontId="20" fillId="0" borderId="0" xfId="309" applyFont="1" applyFill="1"/>
    <xf numFmtId="0" fontId="20" fillId="0" borderId="0" xfId="309" applyFont="1" applyFill="1" applyAlignment="1">
      <alignment horizontal="left" vertical="top" indent="1"/>
    </xf>
    <xf numFmtId="164" fontId="24" fillId="0" borderId="18" xfId="160" applyNumberFormat="1" applyFont="1" applyBorder="1" applyAlignment="1">
      <alignment vertical="top"/>
    </xf>
    <xf numFmtId="164" fontId="22" fillId="0" borderId="18" xfId="160" applyNumberFormat="1" applyFont="1" applyBorder="1" applyAlignment="1">
      <alignment vertical="top"/>
    </xf>
    <xf numFmtId="200" fontId="22" fillId="0" borderId="0" xfId="309" applyNumberFormat="1" applyFont="1" applyAlignment="1">
      <alignment horizontal="left" vertical="top"/>
    </xf>
    <xf numFmtId="0" fontId="82" fillId="0" borderId="0" xfId="834" applyNumberFormat="1" applyFont="1" applyAlignment="1">
      <alignment horizontal="justify" vertical="top" wrapText="1"/>
    </xf>
    <xf numFmtId="200" fontId="22" fillId="0" borderId="0" xfId="160" applyNumberFormat="1" applyFont="1" applyFill="1" applyAlignment="1">
      <alignment horizontal="left"/>
    </xf>
    <xf numFmtId="0" fontId="22" fillId="0" borderId="0" xfId="160" quotePrefix="1" applyNumberFormat="1" applyFont="1" applyFill="1" applyAlignment="1">
      <alignment horizontal="center"/>
    </xf>
    <xf numFmtId="0" fontId="24" fillId="0" borderId="0" xfId="310" applyNumberFormat="1" applyFont="1" applyFill="1" applyAlignment="1">
      <alignment vertical="top"/>
    </xf>
    <xf numFmtId="0" fontId="94" fillId="0" borderId="0" xfId="309" quotePrefix="1" applyNumberFormat="1" applyFont="1" applyAlignment="1">
      <alignment horizontal="left" vertical="top"/>
    </xf>
    <xf numFmtId="0" fontId="96" fillId="0" borderId="0" xfId="309" applyFont="1" applyAlignment="1">
      <alignment horizontal="center" vertical="top"/>
    </xf>
    <xf numFmtId="0" fontId="94" fillId="0" borderId="0" xfId="309" applyFont="1" applyAlignment="1">
      <alignment horizontal="center" vertical="top"/>
    </xf>
    <xf numFmtId="0" fontId="95" fillId="0" borderId="0" xfId="309" applyFont="1" applyAlignment="1">
      <alignment vertical="top"/>
    </xf>
    <xf numFmtId="0" fontId="22" fillId="0" borderId="0" xfId="813" applyNumberFormat="1" applyFont="1" applyFill="1" applyBorder="1" applyAlignment="1"/>
    <xf numFmtId="43" fontId="61" fillId="0" borderId="0" xfId="160" applyFont="1"/>
    <xf numFmtId="0" fontId="61" fillId="0" borderId="0" xfId="828" applyNumberFormat="1" applyFont="1"/>
    <xf numFmtId="0" fontId="22" fillId="0" borderId="0" xfId="308" quotePrefix="1" applyFont="1" applyFill="1" applyAlignment="1">
      <alignment horizontal="center"/>
    </xf>
    <xf numFmtId="0" fontId="24" fillId="36" borderId="0" xfId="309" applyFont="1" applyFill="1"/>
    <xf numFmtId="43" fontId="24" fillId="36" borderId="0" xfId="160" applyFont="1" applyFill="1"/>
    <xf numFmtId="1" fontId="24" fillId="36" borderId="0" xfId="309" quotePrefix="1" applyNumberFormat="1" applyFont="1" applyFill="1" applyAlignment="1">
      <alignment horizontal="center"/>
    </xf>
    <xf numFmtId="164" fontId="24" fillId="36" borderId="20" xfId="160" applyNumberFormat="1" applyFont="1" applyFill="1" applyBorder="1"/>
    <xf numFmtId="164" fontId="24" fillId="36" borderId="0" xfId="160" applyNumberFormat="1" applyFont="1" applyFill="1"/>
    <xf numFmtId="1" fontId="84" fillId="0" borderId="0" xfId="309" applyNumberFormat="1" applyFont="1"/>
    <xf numFmtId="37" fontId="84" fillId="0" borderId="0" xfId="309" applyNumberFormat="1" applyFont="1"/>
    <xf numFmtId="0" fontId="7" fillId="0" borderId="0" xfId="832" applyFont="1" applyFill="1"/>
    <xf numFmtId="0" fontId="7" fillId="0" borderId="0" xfId="201" applyNumberFormat="1" applyFont="1" applyAlignment="1"/>
    <xf numFmtId="0" fontId="7" fillId="0" borderId="0" xfId="201" applyNumberFormat="1" applyFont="1" applyAlignment="1">
      <alignment horizontal="left" indent="1"/>
    </xf>
    <xf numFmtId="0" fontId="77" fillId="0" borderId="0" xfId="309" applyFont="1"/>
    <xf numFmtId="49" fontId="77" fillId="0" borderId="0" xfId="309" applyNumberFormat="1" applyFont="1"/>
    <xf numFmtId="0" fontId="22" fillId="0" borderId="0" xfId="309" applyNumberFormat="1" applyFont="1" applyFill="1" applyAlignment="1">
      <alignment horizontal="left" vertical="top"/>
    </xf>
    <xf numFmtId="187" fontId="24" fillId="0" borderId="0" xfId="0" applyNumberFormat="1" applyFont="1" applyFill="1"/>
    <xf numFmtId="41" fontId="24" fillId="0" borderId="0" xfId="160" applyNumberFormat="1" applyFont="1" applyFill="1"/>
    <xf numFmtId="0" fontId="24" fillId="0" borderId="0" xfId="0" applyFont="1" applyFill="1" applyAlignment="1" applyProtection="1">
      <alignment vertical="top"/>
      <protection locked="0"/>
    </xf>
    <xf numFmtId="0" fontId="96" fillId="0" borderId="0" xfId="309" applyFont="1" applyFill="1" applyAlignment="1">
      <alignment horizontal="center" vertical="top"/>
    </xf>
    <xf numFmtId="0" fontId="94" fillId="0" borderId="0" xfId="309" applyFont="1" applyFill="1" applyAlignment="1">
      <alignment horizontal="center" vertical="top"/>
    </xf>
    <xf numFmtId="0" fontId="95" fillId="0" borderId="0" xfId="309" applyFont="1" applyFill="1" applyAlignment="1">
      <alignment vertical="top"/>
    </xf>
    <xf numFmtId="0" fontId="24" fillId="0" borderId="0" xfId="387" quotePrefix="1" applyNumberFormat="1" applyFont="1" applyFill="1" applyAlignment="1">
      <alignment vertical="top"/>
    </xf>
    <xf numFmtId="164" fontId="24" fillId="0" borderId="0" xfId="0" applyNumberFormat="1" applyFont="1" applyFill="1" applyBorder="1"/>
    <xf numFmtId="43" fontId="61" fillId="0" borderId="0" xfId="160" applyFont="1" applyAlignment="1"/>
    <xf numFmtId="164" fontId="97" fillId="0" borderId="0" xfId="160" applyNumberFormat="1" applyFont="1"/>
    <xf numFmtId="43" fontId="97" fillId="0" borderId="0" xfId="160" applyFont="1"/>
    <xf numFmtId="43" fontId="61" fillId="0" borderId="0" xfId="160" applyFont="1" applyAlignment="1">
      <alignment horizontal="right" vertical="center"/>
    </xf>
    <xf numFmtId="164" fontId="82" fillId="0" borderId="0" xfId="160" applyNumberFormat="1" applyFont="1"/>
    <xf numFmtId="43" fontId="82" fillId="0" borderId="0" xfId="160" applyFont="1"/>
    <xf numFmtId="0" fontId="82" fillId="0" borderId="0" xfId="0" applyFont="1"/>
    <xf numFmtId="164" fontId="97" fillId="0" borderId="0" xfId="160" applyNumberFormat="1" applyFont="1" applyAlignment="1">
      <alignment vertical="center" wrapText="1"/>
    </xf>
    <xf numFmtId="43" fontId="97" fillId="0" borderId="0" xfId="160" applyFont="1" applyAlignment="1">
      <alignment vertical="center" wrapText="1"/>
    </xf>
    <xf numFmtId="49" fontId="82" fillId="0" borderId="0" xfId="160" applyNumberFormat="1" applyFont="1"/>
    <xf numFmtId="43" fontId="61" fillId="32" borderId="1" xfId="160" applyFont="1" applyFill="1" applyBorder="1" applyAlignment="1">
      <alignment horizontal="center" vertical="center"/>
    </xf>
    <xf numFmtId="164" fontId="61" fillId="32" borderId="1" xfId="160" applyNumberFormat="1" applyFont="1" applyFill="1" applyBorder="1" applyAlignment="1">
      <alignment horizontal="centerContinuous" vertical="center" wrapText="1"/>
    </xf>
    <xf numFmtId="164" fontId="61" fillId="32" borderId="1" xfId="160" applyNumberFormat="1" applyFont="1" applyFill="1" applyBorder="1" applyAlignment="1">
      <alignment horizontal="center" vertical="center" wrapText="1"/>
    </xf>
    <xf numFmtId="164" fontId="82" fillId="32" borderId="1" xfId="160" applyNumberFormat="1" applyFont="1" applyFill="1" applyBorder="1" applyAlignment="1">
      <alignment horizontal="centerContinuous" vertical="center"/>
    </xf>
    <xf numFmtId="43" fontId="61" fillId="32" borderId="1" xfId="160" applyFont="1" applyFill="1" applyBorder="1" applyAlignment="1">
      <alignment horizontal="center" vertical="center" wrapText="1"/>
    </xf>
    <xf numFmtId="43" fontId="61" fillId="32" borderId="1" xfId="160" applyFont="1" applyFill="1" applyBorder="1" applyAlignment="1">
      <alignment horizontal="centerContinuous" vertical="center" wrapText="1"/>
    </xf>
    <xf numFmtId="43" fontId="61" fillId="0" borderId="0" xfId="160" applyFont="1" applyFill="1" applyBorder="1" applyAlignment="1">
      <alignment vertical="center"/>
    </xf>
    <xf numFmtId="164" fontId="61" fillId="0" borderId="0" xfId="160" quotePrefix="1" applyNumberFormat="1" applyFont="1" applyFill="1" applyBorder="1" applyAlignment="1">
      <alignment horizontal="centerContinuous" vertical="center"/>
    </xf>
    <xf numFmtId="164" fontId="61" fillId="0" borderId="0" xfId="160" applyNumberFormat="1" applyFont="1" applyFill="1" applyBorder="1" applyAlignment="1">
      <alignment horizontal="centerContinuous" vertical="center"/>
    </xf>
    <xf numFmtId="43" fontId="61" fillId="0" borderId="0" xfId="160" applyFont="1" applyFill="1" applyBorder="1" applyAlignment="1">
      <alignment horizontal="centerContinuous" vertical="center"/>
    </xf>
    <xf numFmtId="49" fontId="61" fillId="0" borderId="0" xfId="160" applyNumberFormat="1" applyFont="1" applyFill="1" applyBorder="1" applyAlignment="1">
      <alignment horizontal="left" vertical="center"/>
    </xf>
    <xf numFmtId="0" fontId="24" fillId="0" borderId="0" xfId="0" applyFont="1" applyFill="1" applyBorder="1"/>
    <xf numFmtId="49" fontId="24" fillId="0" borderId="0" xfId="0" applyNumberFormat="1" applyFont="1"/>
    <xf numFmtId="49" fontId="24" fillId="0" borderId="0" xfId="0" applyNumberFormat="1" applyFont="1" applyFill="1" applyBorder="1" applyAlignment="1">
      <alignment horizontal="left"/>
    </xf>
    <xf numFmtId="43" fontId="98" fillId="0" borderId="0" xfId="0" applyNumberFormat="1" applyFont="1" applyFill="1" applyBorder="1"/>
    <xf numFmtId="164" fontId="98" fillId="0" borderId="7" xfId="160" applyNumberFormat="1" applyFont="1" applyFill="1" applyBorder="1"/>
    <xf numFmtId="43" fontId="98" fillId="0" borderId="7" xfId="160" applyFont="1" applyFill="1" applyBorder="1"/>
    <xf numFmtId="164" fontId="98" fillId="0" borderId="0" xfId="160" applyNumberFormat="1" applyFont="1" applyFill="1" applyBorder="1"/>
    <xf numFmtId="43" fontId="98" fillId="0" borderId="0" xfId="160" applyFont="1" applyFill="1" applyBorder="1"/>
    <xf numFmtId="0" fontId="98" fillId="0" borderId="0" xfId="0" applyFont="1" applyFill="1" applyBorder="1"/>
    <xf numFmtId="49" fontId="24" fillId="0" borderId="0" xfId="0" applyNumberFormat="1" applyFont="1" applyBorder="1"/>
    <xf numFmtId="49" fontId="24" fillId="0" borderId="0" xfId="0" applyNumberFormat="1" applyFont="1" applyFill="1" applyBorder="1"/>
    <xf numFmtId="49" fontId="98" fillId="0" borderId="0" xfId="0" applyNumberFormat="1" applyFont="1"/>
    <xf numFmtId="49" fontId="98" fillId="0" borderId="0" xfId="0" applyNumberFormat="1" applyFont="1" applyAlignment="1">
      <alignment horizontal="left"/>
    </xf>
    <xf numFmtId="49" fontId="98" fillId="0" borderId="0" xfId="0" applyNumberFormat="1" applyFont="1" applyFill="1" applyBorder="1" applyAlignment="1">
      <alignment horizontal="left"/>
    </xf>
    <xf numFmtId="164" fontId="24" fillId="0" borderId="18" xfId="307" applyNumberFormat="1" applyFont="1" applyFill="1" applyBorder="1" applyAlignment="1">
      <alignment horizontal="center" vertical="top"/>
    </xf>
    <xf numFmtId="0" fontId="22" fillId="0" borderId="0" xfId="310" quotePrefix="1" applyFont="1" applyFill="1" applyAlignment="1">
      <alignment horizontal="center"/>
    </xf>
    <xf numFmtId="0" fontId="22" fillId="0" borderId="0" xfId="160" quotePrefix="1" applyNumberFormat="1" applyFont="1" applyFill="1" applyAlignment="1">
      <alignment horizontal="center"/>
    </xf>
    <xf numFmtId="187" fontId="22" fillId="0" borderId="18" xfId="0" applyNumberFormat="1" applyFont="1" applyFill="1" applyBorder="1"/>
    <xf numFmtId="0" fontId="22" fillId="0" borderId="0" xfId="0" quotePrefix="1" applyFont="1" applyAlignment="1">
      <alignment horizontal="center"/>
    </xf>
    <xf numFmtId="0" fontId="24" fillId="0" borderId="0" xfId="0" applyFont="1" applyAlignment="1">
      <alignment horizontal="center" vertical="top" wrapText="1"/>
    </xf>
    <xf numFmtId="37" fontId="22" fillId="0" borderId="0" xfId="0" applyNumberFormat="1" applyFont="1" applyFill="1" applyProtection="1"/>
    <xf numFmtId="37" fontId="24" fillId="0" borderId="0" xfId="0" applyNumberFormat="1" applyFont="1" applyFill="1" applyAlignment="1" applyProtection="1">
      <alignment horizontal="left" indent="1"/>
    </xf>
    <xf numFmtId="0" fontId="25" fillId="0" borderId="0" xfId="0" applyFont="1" applyAlignment="1">
      <alignment horizontal="center"/>
    </xf>
    <xf numFmtId="0" fontId="22" fillId="0" borderId="0" xfId="0" applyFont="1" applyBorder="1"/>
    <xf numFmtId="0" fontId="24" fillId="0" borderId="0" xfId="0" applyFont="1" applyBorder="1"/>
    <xf numFmtId="0" fontId="24" fillId="0" borderId="0" xfId="0" applyFont="1" applyAlignment="1">
      <alignment vertical="top" wrapText="1"/>
    </xf>
    <xf numFmtId="0" fontId="22" fillId="0" borderId="0" xfId="160" quotePrefix="1" applyNumberFormat="1" applyFont="1" applyFill="1" applyAlignment="1">
      <alignment horizontal="center"/>
    </xf>
    <xf numFmtId="0" fontId="0" fillId="0" borderId="32" xfId="0" applyBorder="1" applyAlignment="1">
      <alignment horizontal="center"/>
    </xf>
    <xf numFmtId="0" fontId="0" fillId="0" borderId="33" xfId="0" applyBorder="1" applyAlignment="1">
      <alignment horizontal="center"/>
    </xf>
    <xf numFmtId="164" fontId="22" fillId="0" borderId="0" xfId="160" applyNumberFormat="1" applyFont="1" applyFill="1" applyAlignment="1">
      <alignment horizontal="center"/>
    </xf>
    <xf numFmtId="164" fontId="22" fillId="0" borderId="0" xfId="160" quotePrefix="1" applyNumberFormat="1" applyFont="1" applyFill="1" applyAlignment="1">
      <alignment horizontal="center"/>
    </xf>
    <xf numFmtId="0" fontId="86" fillId="0" borderId="0" xfId="309" quotePrefix="1" applyFont="1" applyAlignment="1">
      <alignment horizontal="center" vertical="top"/>
    </xf>
    <xf numFmtId="0" fontId="77" fillId="0" borderId="0" xfId="309" quotePrefix="1" applyFont="1" applyFill="1" applyAlignment="1">
      <alignment horizontal="center" vertical="top"/>
    </xf>
    <xf numFmtId="0" fontId="77" fillId="0" borderId="0" xfId="0" quotePrefix="1" applyFont="1" applyAlignment="1">
      <alignment horizontal="center" vertical="top"/>
    </xf>
    <xf numFmtId="164" fontId="86" fillId="0" borderId="0" xfId="160" quotePrefix="1" applyNumberFormat="1" applyFont="1" applyFill="1" applyAlignment="1">
      <alignment horizontal="center" vertical="top"/>
    </xf>
    <xf numFmtId="0" fontId="83" fillId="0" borderId="23" xfId="0" quotePrefix="1" applyNumberFormat="1" applyFont="1" applyBorder="1" applyAlignment="1">
      <alignment horizontal="center" vertical="center" wrapText="1"/>
    </xf>
    <xf numFmtId="0" fontId="83" fillId="0" borderId="23" xfId="0" applyNumberFormat="1" applyFont="1" applyBorder="1" applyAlignment="1">
      <alignment horizontal="center" vertical="center" wrapText="1"/>
    </xf>
    <xf numFmtId="0" fontId="84" fillId="0" borderId="0" xfId="309" quotePrefix="1" applyFont="1" applyAlignment="1">
      <alignment horizontal="center" vertical="top"/>
    </xf>
    <xf numFmtId="0" fontId="22" fillId="0" borderId="32" xfId="309" applyFont="1" applyFill="1" applyBorder="1" applyAlignment="1">
      <alignment horizontal="center"/>
    </xf>
    <xf numFmtId="0" fontId="22" fillId="0" borderId="7" xfId="309" applyFont="1" applyFill="1" applyBorder="1" applyAlignment="1">
      <alignment horizontal="center"/>
    </xf>
    <xf numFmtId="0" fontId="22" fillId="0" borderId="33" xfId="309" applyFont="1" applyFill="1" applyBorder="1" applyAlignment="1">
      <alignment horizontal="center"/>
    </xf>
    <xf numFmtId="0" fontId="22" fillId="0" borderId="23" xfId="386" applyFont="1" applyFill="1" applyBorder="1" applyAlignment="1">
      <alignment horizontal="center" vertical="center" wrapText="1"/>
    </xf>
    <xf numFmtId="0" fontId="22" fillId="0" borderId="0" xfId="386" applyFont="1" applyFill="1" applyBorder="1" applyAlignment="1">
      <alignment horizontal="center" vertical="center" wrapText="1"/>
    </xf>
    <xf numFmtId="0" fontId="22" fillId="0" borderId="2" xfId="386" applyFont="1" applyFill="1" applyBorder="1" applyAlignment="1">
      <alignment horizontal="center" vertical="center" wrapText="1"/>
    </xf>
    <xf numFmtId="0" fontId="22" fillId="0" borderId="23" xfId="386" applyFont="1" applyBorder="1" applyAlignment="1">
      <alignment horizontal="center" vertical="center" wrapText="1"/>
    </xf>
    <xf numFmtId="0" fontId="22" fillId="0" borderId="0" xfId="386" applyFont="1" applyBorder="1" applyAlignment="1">
      <alignment horizontal="center" vertical="center" wrapText="1"/>
    </xf>
    <xf numFmtId="0" fontId="22" fillId="0" borderId="2" xfId="386" applyFont="1" applyBorder="1" applyAlignment="1">
      <alignment horizontal="center" vertical="center" wrapText="1"/>
    </xf>
    <xf numFmtId="0" fontId="77" fillId="0" borderId="0" xfId="310" quotePrefix="1" applyFont="1" applyFill="1" applyAlignment="1">
      <alignment horizontal="center"/>
    </xf>
    <xf numFmtId="0" fontId="22" fillId="0" borderId="0" xfId="310" quotePrefix="1" applyFont="1" applyFill="1" applyAlignment="1">
      <alignment horizontal="center"/>
    </xf>
    <xf numFmtId="0" fontId="24" fillId="0" borderId="0" xfId="309" applyNumberFormat="1" applyFont="1" applyFill="1" applyAlignment="1">
      <alignment horizontal="left" vertical="top" wrapText="1"/>
    </xf>
    <xf numFmtId="172" fontId="24" fillId="0" borderId="0" xfId="309" applyNumberFormat="1" applyFont="1" applyAlignment="1">
      <alignment horizontal="justify" vertical="top" wrapText="1"/>
    </xf>
    <xf numFmtId="172" fontId="24" fillId="0" borderId="0" xfId="309" applyNumberFormat="1" applyFont="1" applyFill="1" applyAlignment="1">
      <alignment horizontal="justify" vertical="top"/>
    </xf>
    <xf numFmtId="172" fontId="24" fillId="0" borderId="0" xfId="309" applyNumberFormat="1" applyFont="1" applyFill="1" applyAlignment="1">
      <alignment horizontal="left" vertical="top" wrapText="1"/>
    </xf>
    <xf numFmtId="0" fontId="24" fillId="0" borderId="0" xfId="309" applyFont="1" applyAlignment="1">
      <alignment horizontal="left" vertical="top" wrapText="1"/>
    </xf>
    <xf numFmtId="0" fontId="24" fillId="0" borderId="0" xfId="310" applyNumberFormat="1" applyFont="1" applyAlignment="1">
      <alignment horizontal="justify" vertical="top" wrapText="1"/>
    </xf>
    <xf numFmtId="0" fontId="0" fillId="0" borderId="0" xfId="0" applyAlignment="1">
      <alignment horizontal="justify" vertical="top" wrapText="1"/>
    </xf>
    <xf numFmtId="0" fontId="24" fillId="0" borderId="0" xfId="310" applyNumberFormat="1" applyFont="1" applyFill="1" applyAlignment="1">
      <alignment horizontal="justify" vertical="top" wrapText="1"/>
    </xf>
    <xf numFmtId="0" fontId="0" fillId="0" borderId="0" xfId="0" applyAlignment="1">
      <alignment horizontal="justify" vertical="top"/>
    </xf>
    <xf numFmtId="0" fontId="0" fillId="0" borderId="0" xfId="0" applyFill="1" applyAlignment="1">
      <alignment horizontal="justify" vertical="top" wrapText="1"/>
    </xf>
    <xf numFmtId="0" fontId="22" fillId="0" borderId="32" xfId="310" quotePrefix="1" applyFont="1" applyFill="1" applyBorder="1" applyAlignment="1">
      <alignment horizontal="center"/>
    </xf>
    <xf numFmtId="0" fontId="22" fillId="0" borderId="7" xfId="310" quotePrefix="1" applyFont="1" applyFill="1" applyBorder="1" applyAlignment="1">
      <alignment horizontal="center"/>
    </xf>
    <xf numFmtId="0" fontId="22" fillId="0" borderId="33" xfId="310" quotePrefix="1" applyFont="1" applyFill="1" applyBorder="1" applyAlignment="1">
      <alignment horizontal="center"/>
    </xf>
    <xf numFmtId="0" fontId="82" fillId="0" borderId="0" xfId="834" applyNumberFormat="1" applyFont="1" applyFill="1" applyAlignment="1">
      <alignment horizontal="justify" vertical="top" wrapText="1"/>
    </xf>
    <xf numFmtId="0" fontId="24" fillId="0" borderId="0" xfId="309" applyFont="1" applyFill="1" applyAlignment="1">
      <alignment horizontal="justify" vertical="top" wrapText="1"/>
    </xf>
    <xf numFmtId="0" fontId="24" fillId="0" borderId="0" xfId="0" applyFont="1" applyFill="1" applyAlignment="1">
      <alignment horizontal="justify" vertical="top" wrapText="1"/>
    </xf>
    <xf numFmtId="0" fontId="24" fillId="0" borderId="0" xfId="0" applyFont="1" applyAlignment="1">
      <alignment horizontal="justify" vertical="top" wrapText="1"/>
    </xf>
    <xf numFmtId="0" fontId="22" fillId="32" borderId="32" xfId="309" quotePrefix="1" applyFont="1" applyFill="1" applyBorder="1" applyAlignment="1">
      <alignment horizontal="center"/>
    </xf>
    <xf numFmtId="0" fontId="22" fillId="32" borderId="7" xfId="309" quotePrefix="1" applyFont="1" applyFill="1" applyBorder="1" applyAlignment="1">
      <alignment horizontal="center"/>
    </xf>
    <xf numFmtId="0" fontId="22" fillId="32" borderId="33" xfId="309" quotePrefix="1" applyFont="1" applyFill="1" applyBorder="1" applyAlignment="1">
      <alignment horizontal="center"/>
    </xf>
    <xf numFmtId="0" fontId="24" fillId="0" borderId="0" xfId="310" applyFont="1" applyFill="1" applyAlignment="1">
      <alignment horizontal="justify" vertical="top" wrapText="1"/>
    </xf>
    <xf numFmtId="0" fontId="22" fillId="0" borderId="0" xfId="160" quotePrefix="1" applyNumberFormat="1" applyFont="1" applyFill="1" applyAlignment="1">
      <alignment horizontal="center"/>
    </xf>
    <xf numFmtId="0" fontId="24" fillId="0" borderId="0" xfId="307" applyFont="1" applyFill="1" applyAlignment="1">
      <alignment horizontal="justify" vertical="top" wrapText="1"/>
    </xf>
    <xf numFmtId="0" fontId="22" fillId="0" borderId="0" xfId="0" quotePrefix="1" applyFont="1" applyFill="1" applyBorder="1" applyAlignment="1">
      <alignment horizontal="center"/>
    </xf>
    <xf numFmtId="201" fontId="24" fillId="0" borderId="0" xfId="160" applyNumberFormat="1" applyFont="1" applyFill="1" applyBorder="1"/>
  </cellXfs>
  <cellStyles count="835">
    <cellStyle name=" 1" xfId="1"/>
    <cellStyle name=" Writer Import]_x000d_&#10;Display Dialog=No_x000d_&#10;_x000d_&#10;[Horizontal Arrange]_x000d_&#10;Dimensions Interlocking=Yes_x000d_&#10;Sum Hierarchy=Yes_x000d_&#10;Generate" xfId="2"/>
    <cellStyle name=" Writer Import]_x000d_&#10;Display Dialog=No_x000d_&#10;_x000d_&#10;[Horizontal Arrange]_x000d_&#10;Dimensions Interlocking=Yes_x000d_&#10;Sum Hierarchy=Yes_x000d_&#10;Generate 2" xfId="388"/>
    <cellStyle name=" Writer Import]_x000d_&#10;Display Dialog=No_x000d_&#10;_x000d_&#10;[Horizontal Arrange]_x000d_&#10;Dimensions Interlocking=Yes_x000d_&#10;Sum Hierarchy=Yes_x000d_&#10;Generate 3" xfId="389"/>
    <cellStyle name=" Writer Import]_x000d_&#10;Display Dialog=No_x000d_&#10;_x000d_&#10;[Horizontal Arrange]_x000d_&#10;Dimensions Interlocking=Yes_x000d_&#10;Sum Hierarchy=Yes_x000d_&#10;Generate 4" xfId="390"/>
    <cellStyle name=" Writer Import]_x000d_&#10;Display Dialog=No_x000d_&#10;_x000d_&#10;[Horizontal Arrange]_x000d_&#10;Dimensions Interlocking=Yes_x000d_&#10;Sum Hierarchy=Yes_x000d_&#10;Generate_5.2" xfId="391"/>
    <cellStyle name="_accounts disclosure" xfId="3"/>
    <cellStyle name="_accounts disclosure 2" xfId="4"/>
    <cellStyle name="_accounts disclosure 3" xfId="392"/>
    <cellStyle name="_accounts disclosure 4" xfId="393"/>
    <cellStyle name="_accounts disclosure_31 Dec Accounts 2009-NIUT" xfId="5"/>
    <cellStyle name="_accounts disclosure_31 Dec Accounts 2009-NIUT after element" xfId="6"/>
    <cellStyle name="_accounts disclosure_31 Dec Accounts 2009-NIUT b" xfId="7"/>
    <cellStyle name="_accounts disclosure_5.2" xfId="394"/>
    <cellStyle name="_accounts disclosure_Accounts 2009-NIUT NON LOC-after RAJ final-signed" xfId="395"/>
    <cellStyle name="_accounts disclosure_After annexure changes NB final" xfId="8"/>
    <cellStyle name="_accounts disclosure_Cash Flow " xfId="396"/>
    <cellStyle name="_accounts disclosure_Cash flow working" xfId="397"/>
    <cellStyle name="_accounts disclosure_Distribution " xfId="398"/>
    <cellStyle name="_accounts disclosure_Final disclosure final" xfId="9"/>
    <cellStyle name="_accounts disclosure_Final RAJ-reviewed Feb 5" xfId="10"/>
    <cellStyle name="_accounts disclosure_Income Statement" xfId="399"/>
    <cellStyle name="_accounts disclosure_Notes 1-3" xfId="400"/>
    <cellStyle name="_accounts disclosure_Sheet2" xfId="401"/>
    <cellStyle name="_accounts disclosure_Statement of Financial Position" xfId="402"/>
    <cellStyle name="_accounts disclosure_UHF" xfId="403"/>
    <cellStyle name="_FINALIFRS-LOC Accounts -(30June09)" xfId="11"/>
    <cellStyle name="_FINALIFRS-LOC Accounts -(30June09) 2" xfId="404"/>
    <cellStyle name="_FINALIFRS-LOC Accounts -(30June09) 3" xfId="405"/>
    <cellStyle name="_FINALIFRS-LOC Accounts -(30June09) 4" xfId="406"/>
    <cellStyle name="_FINALIFRS-LOC Accounts -(30June09)_5.2" xfId="407"/>
    <cellStyle name="_FINALIFRS-LOC Accounts -(30June09)_Accounts 2009-NIUT NON LOC-after RAJ final-signed" xfId="12"/>
    <cellStyle name="_FINALIFRS-LOC Accounts -(30June09)_Accounts 2009-NIUT NON LOC-after RAJ final-signed 2" xfId="408"/>
    <cellStyle name="_FINALIFRS-LOC Accounts -(30June09)_Accounts 2009-NIUT NON LOC-after RAJ final-signed 3" xfId="409"/>
    <cellStyle name="_FINALIFRS-LOC Accounts -(30June09)_Accounts 2009-NIUT NON LOC-after RAJ final-signed 4" xfId="410"/>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1"/>
    <cellStyle name="_FINALIFRS-LOC Accounts -(30June09)_Accounts 2009-NIUT NON LOC-after RAJ final-signed_Cash flow working" xfId="412"/>
    <cellStyle name="_FINALIFRS-LOC Accounts -(30June09)_Accounts 2009-NIUT NON LOC-after RAJ final-signed_Copy of NIT (SEF) FST - FINAL after final changes " xfId="413"/>
    <cellStyle name="_FINALIFRS-LOC Accounts -(30June09)_Accounts 2009-NIUT NON LOC-after RAJ final-signed_Distribution " xfId="414"/>
    <cellStyle name="_FINALIFRS-LOC Accounts -(30June09)_Accounts 2009-NIUT NON LOC-after RAJ final-signed_FST - NIT SEF 2011" xfId="415"/>
    <cellStyle name="_FINALIFRS-LOC Accounts -(30June09)_Accounts 2009-NIUT NON LOC-after RAJ final-signed_Income Statement" xfId="416"/>
    <cellStyle name="_FINALIFRS-LOC Accounts -(30June09)_Accounts 2009-NIUT NON LOC-after RAJ final-signed_Sheet2" xfId="417"/>
    <cellStyle name="_FINALIFRS-LOC Accounts -(30June09)_Accounts 2009-NIUT NON LOC-after RAJ final-signed_Statement of Financial Position" xfId="418"/>
    <cellStyle name="_FINALIFRS-LOC Accounts -(30June09)_Cash Flow " xfId="419"/>
    <cellStyle name="_FINALIFRS-LOC Accounts -(30June09)_Cash flow working" xfId="420"/>
    <cellStyle name="_FINALIFRS-LOC Accounts -(30June09)_Distribution " xfId="421"/>
    <cellStyle name="_FINALIFRS-LOC Accounts -(30June09)_Final Diclosure 10" xfId="792"/>
    <cellStyle name="_FINALIFRS-LOC Accounts -(30June09)_Final RAJ-reviewed Feb 5" xfId="793"/>
    <cellStyle name="_FINALIFRS-LOC Accounts -(30June09)_Income Statement" xfId="422"/>
    <cellStyle name="_FINALIFRS-LOC Accounts -(30June09)_Notes 1-3" xfId="423"/>
    <cellStyle name="_FINALIFRS-LOC Accounts -(30June09)_Other compehensive" xfId="794"/>
    <cellStyle name="_FINALIFRS-LOC Accounts -(30June09)_Sheet2" xfId="16"/>
    <cellStyle name="_FINALIFRS-LOC Accounts -(30June09)_Sheet2 2" xfId="424"/>
    <cellStyle name="_FINALIFRS-LOC Accounts -(30June09)_Sheet2 3" xfId="425"/>
    <cellStyle name="_FINALIFRS-LOC Accounts -(30June09)_Sheet2 4" xfId="426"/>
    <cellStyle name="_FINALIFRS-LOC Accounts -(30June09)_Sheet2_1" xfId="427"/>
    <cellStyle name="_FINALIFRS-LOC Accounts -(30June09)_Sheet2_5.2" xfId="428"/>
    <cellStyle name="_FINALIFRS-LOC Accounts -(30June09)_Sheet2_Cash Flow " xfId="429"/>
    <cellStyle name="_FINALIFRS-LOC Accounts -(30June09)_Sheet2_Cash flow working" xfId="430"/>
    <cellStyle name="_FINALIFRS-LOC Accounts -(30June09)_Sheet2_Distribution " xfId="431"/>
    <cellStyle name="_FINALIFRS-LOC Accounts -(30June09)_Sheet2_Final disclosure final" xfId="795"/>
    <cellStyle name="_FINALIFRS-LOC Accounts -(30June09)_Sheet2_Income Statement" xfId="432"/>
    <cellStyle name="_FINALIFRS-LOC Accounts -(30June09)_Sheet2_Notes 1-3" xfId="433"/>
    <cellStyle name="_FINALIFRS-LOC Accounts -(30June09)_Sheet2_Sheet2" xfId="434"/>
    <cellStyle name="_FINALIFRS-LOC Accounts -(30June09)_Sheet2_Statement of Financial Position" xfId="435"/>
    <cellStyle name="_FINALIFRS-LOC Accounts -(30June09)_Sheet2_UHF" xfId="436"/>
    <cellStyle name="_FINALIFRS-LOC Accounts -(30June09)_Statement of Financial Position" xfId="437"/>
    <cellStyle name="_FINALIFRS-LOC Accounts -(30June09)_UHF" xfId="438"/>
    <cellStyle name="_FINALIFRS-LOC Accounts -(30June09)_Xl0000000" xfId="17"/>
    <cellStyle name="_FINALIFRS-LOC Accounts -(30June09)_Xl0000000 2" xfId="18"/>
    <cellStyle name="_FINALIFRS-LOC Accounts -(30June09)_Xl0000000 3" xfId="439"/>
    <cellStyle name="_FINALIFRS-LOC Accounts -(30June09)_Xl0000000 4" xfId="440"/>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1"/>
    <cellStyle name="_FINALIFRS-LOC Accounts -(30June09)_Xl0000000_Accounts 2009-NIUT NON LOC-after RAJ final-signed" xfId="442"/>
    <cellStyle name="_FINALIFRS-LOC Accounts -(30June09)_Xl0000000_After annexure changes NB final" xfId="22"/>
    <cellStyle name="_FINALIFRS-LOC Accounts -(30June09)_Xl0000000_Cash Flow " xfId="443"/>
    <cellStyle name="_FINALIFRS-LOC Accounts -(30June09)_Xl0000000_Cash flow working" xfId="444"/>
    <cellStyle name="_FINALIFRS-LOC Accounts -(30June09)_Xl0000000_Distribution " xfId="445"/>
    <cellStyle name="_FINALIFRS-LOC Accounts -(30June09)_Xl0000000_Final disclosure final" xfId="23"/>
    <cellStyle name="_FINALIFRS-LOC Accounts -(30June09)_Xl0000000_Final RAJ-reviewed Feb 5" xfId="24"/>
    <cellStyle name="_FINALIFRS-LOC Accounts -(30June09)_Xl0000000_Income Statement" xfId="446"/>
    <cellStyle name="_FINALIFRS-LOC Accounts -(30June09)_Xl0000000_Notes 1-3" xfId="447"/>
    <cellStyle name="_FINALIFRS-LOC Accounts -(30June09)_Xl0000000_Sheet2" xfId="448"/>
    <cellStyle name="_FINALIFRS-LOC Accounts -(30June09)_Xl0000000_Statement of Financial Position" xfId="449"/>
    <cellStyle name="_FINALIFRS-LOC Accounts -(30June09)_Xl0000000_UHF" xfId="450"/>
    <cellStyle name="_SAP Break ups for Dec 2008" xfId="25"/>
    <cellStyle name="_Technology MI September v2NB" xfId="26"/>
    <cellStyle name="_Technology MI September v2NB 2" xfId="451"/>
    <cellStyle name="_Technology MI September v2NB 3" xfId="452"/>
    <cellStyle name="_Technology MI September v2NB 4" xfId="453"/>
    <cellStyle name="_Technology MI September v2NB_5.2" xfId="454"/>
    <cellStyle name="_Technology MI September v2NB_Cash Flow " xfId="455"/>
    <cellStyle name="_Technology MI September v2NB_Cash flow working" xfId="456"/>
    <cellStyle name="_Technology MI September v2NB_disclosure investment emof" xfId="27"/>
    <cellStyle name="_Technology MI September v2NB_Distribution " xfId="457"/>
    <cellStyle name="_Technology MI September v2NB_Final disclosure final" xfId="796"/>
    <cellStyle name="_Technology MI September v2NB_Final_Accounts_2009" xfId="28"/>
    <cellStyle name="_Technology MI September v2NB_Income Statement" xfId="458"/>
    <cellStyle name="_Technology MI September v2NB_Income-Statement" xfId="29"/>
    <cellStyle name="_Technology MI September v2NB_Movement in UHF" xfId="30"/>
    <cellStyle name="_Technology MI September v2NB_NIT-EMOF SEP Accounts 2009" xfId="459"/>
    <cellStyle name="_Technology MI September v2NB_Note 11-20" xfId="31"/>
    <cellStyle name="_Technology MI September v2NB_Notes 1-3" xfId="460"/>
    <cellStyle name="_Technology MI September v2NB_Sales &amp; Redemption summary" xfId="32"/>
    <cellStyle name="_Technology MI September v2NB_Sheet2" xfId="461"/>
    <cellStyle name="_Technology MI September v2NB_Statement" xfId="33"/>
    <cellStyle name="_Technology MI September v2NB_Statement of Financial Position" xfId="462"/>
    <cellStyle name="_Technology MI September v2NB_UHF" xfId="463"/>
    <cellStyle name="£ BP" xfId="36"/>
    <cellStyle name="¥ JY" xfId="37"/>
    <cellStyle name="=C:\WINNT\SYSTEM32\COMMAND.COM" xfId="34"/>
    <cellStyle name="=C:\WINNT\SYSTEM32\COMMAND.COM 2" xfId="35"/>
    <cellStyle name="=C:\WINNT\SYSTEM32\COMMAND.COM 2 2" xfId="807"/>
    <cellStyle name="=C:\WINNT\SYSTEM32\COMMAND.COM 3" xfId="464"/>
    <cellStyle name="=C:\WINNT\SYSTEM32\COMMAND.COM 4" xfId="465"/>
    <cellStyle name="=C:\WINNT\SYSTEM32\COMMAND.COM_5.2" xfId="466"/>
    <cellStyle name="20% - Accent1" xfId="38" builtinId="30" customBuiltin="1"/>
    <cellStyle name="20% - Accent1 2" xfId="39"/>
    <cellStyle name="20% - Accent1 2 2" xfId="467"/>
    <cellStyle name="20% - Accent1 2 3" xfId="468"/>
    <cellStyle name="20% - Accent1 2 4" xfId="469"/>
    <cellStyle name="20% - Accent1 2_5.2" xfId="470"/>
    <cellStyle name="20% - Accent1 3" xfId="40"/>
    <cellStyle name="20% - Accent1 3 2" xfId="471"/>
    <cellStyle name="20% - Accent1 3 3" xfId="472"/>
    <cellStyle name="20% - Accent1 3 4" xfId="473"/>
    <cellStyle name="20% - Accent1 3_5.2" xfId="474"/>
    <cellStyle name="20% - Accent1 4" xfId="41"/>
    <cellStyle name="20% - Accent1 5" xfId="475"/>
    <cellStyle name="20% - Accent1 6" xfId="476"/>
    <cellStyle name="20% - Accent2" xfId="42" builtinId="34" customBuiltin="1"/>
    <cellStyle name="20% - Accent2 2" xfId="43"/>
    <cellStyle name="20% - Accent2 2 2" xfId="477"/>
    <cellStyle name="20% - Accent2 2 3" xfId="478"/>
    <cellStyle name="20% - Accent2 2 4" xfId="479"/>
    <cellStyle name="20% - Accent2 2_5.2" xfId="480"/>
    <cellStyle name="20% - Accent2 3" xfId="44"/>
    <cellStyle name="20% - Accent2 3 2" xfId="481"/>
    <cellStyle name="20% - Accent2 3 3" xfId="482"/>
    <cellStyle name="20% - Accent2 3 4" xfId="483"/>
    <cellStyle name="20% - Accent2 3_5.2" xfId="484"/>
    <cellStyle name="20% - Accent2 4" xfId="45"/>
    <cellStyle name="20% - Accent2 5" xfId="485"/>
    <cellStyle name="20% - Accent2 6" xfId="486"/>
    <cellStyle name="20% - Accent3" xfId="46" builtinId="38" customBuiltin="1"/>
    <cellStyle name="20% - Accent3 2" xfId="47"/>
    <cellStyle name="20% - Accent3 2 2" xfId="487"/>
    <cellStyle name="20% - Accent3 2 3" xfId="488"/>
    <cellStyle name="20% - Accent3 2 4" xfId="489"/>
    <cellStyle name="20% - Accent3 2_5.2" xfId="490"/>
    <cellStyle name="20% - Accent3 3" xfId="48"/>
    <cellStyle name="20% - Accent3 3 2" xfId="491"/>
    <cellStyle name="20% - Accent3 3 3" xfId="492"/>
    <cellStyle name="20% - Accent3 3 4" xfId="493"/>
    <cellStyle name="20% - Accent3 3_5.2" xfId="494"/>
    <cellStyle name="20% - Accent3 4" xfId="49"/>
    <cellStyle name="20% - Accent3 5" xfId="495"/>
    <cellStyle name="20% - Accent3 6" xfId="496"/>
    <cellStyle name="20% - Accent4" xfId="50" builtinId="42" customBuiltin="1"/>
    <cellStyle name="20% - Accent4 2" xfId="51"/>
    <cellStyle name="20% - Accent4 2 2" xfId="497"/>
    <cellStyle name="20% - Accent4 2 3" xfId="498"/>
    <cellStyle name="20% - Accent4 2 4" xfId="499"/>
    <cellStyle name="20% - Accent4 2_5.2" xfId="500"/>
    <cellStyle name="20% - Accent4 3" xfId="52"/>
    <cellStyle name="20% - Accent4 3 2" xfId="501"/>
    <cellStyle name="20% - Accent4 3 3" xfId="502"/>
    <cellStyle name="20% - Accent4 3 4" xfId="503"/>
    <cellStyle name="20% - Accent4 3_5.2" xfId="504"/>
    <cellStyle name="20% - Accent4 4" xfId="53"/>
    <cellStyle name="20% - Accent4 5" xfId="505"/>
    <cellStyle name="20% - Accent4 6" xfId="506"/>
    <cellStyle name="20% - Accent5" xfId="54" builtinId="46" customBuiltin="1"/>
    <cellStyle name="20% - Accent5 2" xfId="55"/>
    <cellStyle name="20% - Accent5 2 2" xfId="507"/>
    <cellStyle name="20% - Accent5 2 3" xfId="508"/>
    <cellStyle name="20% - Accent5 2 4" xfId="509"/>
    <cellStyle name="20% - Accent5 2_5.2" xfId="510"/>
    <cellStyle name="20% - Accent5 3" xfId="56"/>
    <cellStyle name="20% - Accent5 3 2" xfId="511"/>
    <cellStyle name="20% - Accent5 3 3" xfId="512"/>
    <cellStyle name="20% - Accent5 3 4" xfId="513"/>
    <cellStyle name="20% - Accent5 3_5.2" xfId="514"/>
    <cellStyle name="20% - Accent5 4" xfId="57"/>
    <cellStyle name="20% - Accent5 5" xfId="515"/>
    <cellStyle name="20% - Accent5 6" xfId="516"/>
    <cellStyle name="20% - Accent6" xfId="58" builtinId="50" customBuiltin="1"/>
    <cellStyle name="20% - Accent6 2" xfId="59"/>
    <cellStyle name="20% - Accent6 2 2" xfId="517"/>
    <cellStyle name="20% - Accent6 2 3" xfId="518"/>
    <cellStyle name="20% - Accent6 2 4" xfId="519"/>
    <cellStyle name="20% - Accent6 2_5.2" xfId="520"/>
    <cellStyle name="20% - Accent6 3" xfId="60"/>
    <cellStyle name="20% - Accent6 3 2" xfId="521"/>
    <cellStyle name="20% - Accent6 3 3" xfId="522"/>
    <cellStyle name="20% - Accent6 3 4" xfId="523"/>
    <cellStyle name="20% - Accent6 3_5.2" xfId="524"/>
    <cellStyle name="20% - Accent6 4" xfId="61"/>
    <cellStyle name="20% - Accent6 5" xfId="525"/>
    <cellStyle name="20% - Accent6 6" xfId="526"/>
    <cellStyle name="40% - Accent1" xfId="62" builtinId="31" customBuiltin="1"/>
    <cellStyle name="40% - Accent1 2" xfId="63"/>
    <cellStyle name="40% - Accent1 2 2" xfId="527"/>
    <cellStyle name="40% - Accent1 2 3" xfId="528"/>
    <cellStyle name="40% - Accent1 2 4" xfId="529"/>
    <cellStyle name="40% - Accent1 2_5.2" xfId="530"/>
    <cellStyle name="40% - Accent1 3" xfId="64"/>
    <cellStyle name="40% - Accent1 3 2" xfId="531"/>
    <cellStyle name="40% - Accent1 3 3" xfId="532"/>
    <cellStyle name="40% - Accent1 3 4" xfId="533"/>
    <cellStyle name="40% - Accent1 3_5.2" xfId="534"/>
    <cellStyle name="40% - Accent1 4" xfId="65"/>
    <cellStyle name="40% - Accent1 5" xfId="535"/>
    <cellStyle name="40% - Accent1 6" xfId="536"/>
    <cellStyle name="40% - Accent2" xfId="66" builtinId="35" customBuiltin="1"/>
    <cellStyle name="40% - Accent2 2" xfId="67"/>
    <cellStyle name="40% - Accent2 2 2" xfId="537"/>
    <cellStyle name="40% - Accent2 2 3" xfId="538"/>
    <cellStyle name="40% - Accent2 2 4" xfId="539"/>
    <cellStyle name="40% - Accent2 2_5.2" xfId="540"/>
    <cellStyle name="40% - Accent2 3" xfId="68"/>
    <cellStyle name="40% - Accent2 3 2" xfId="541"/>
    <cellStyle name="40% - Accent2 3 3" xfId="542"/>
    <cellStyle name="40% - Accent2 3 4" xfId="543"/>
    <cellStyle name="40% - Accent2 3_5.2" xfId="544"/>
    <cellStyle name="40% - Accent2 4" xfId="69"/>
    <cellStyle name="40% - Accent2 5" xfId="545"/>
    <cellStyle name="40% - Accent2 6" xfId="546"/>
    <cellStyle name="40% - Accent3" xfId="70" builtinId="39" customBuiltin="1"/>
    <cellStyle name="40% - Accent3 2" xfId="71"/>
    <cellStyle name="40% - Accent3 2 2" xfId="547"/>
    <cellStyle name="40% - Accent3 2 3" xfId="548"/>
    <cellStyle name="40% - Accent3 2 4" xfId="549"/>
    <cellStyle name="40% - Accent3 2_5.2" xfId="550"/>
    <cellStyle name="40% - Accent3 3" xfId="72"/>
    <cellStyle name="40% - Accent3 3 2" xfId="551"/>
    <cellStyle name="40% - Accent3 3 3" xfId="552"/>
    <cellStyle name="40% - Accent3 3 4" xfId="553"/>
    <cellStyle name="40% - Accent3 3_5.2" xfId="554"/>
    <cellStyle name="40% - Accent3 4" xfId="73"/>
    <cellStyle name="40% - Accent3 5" xfId="555"/>
    <cellStyle name="40% - Accent3 6" xfId="556"/>
    <cellStyle name="40% - Accent4" xfId="74" builtinId="43" customBuiltin="1"/>
    <cellStyle name="40% - Accent4 2" xfId="75"/>
    <cellStyle name="40% - Accent4 2 2" xfId="557"/>
    <cellStyle name="40% - Accent4 2 3" xfId="558"/>
    <cellStyle name="40% - Accent4 2 4" xfId="559"/>
    <cellStyle name="40% - Accent4 2_5.2" xfId="560"/>
    <cellStyle name="40% - Accent4 3" xfId="76"/>
    <cellStyle name="40% - Accent4 3 2" xfId="561"/>
    <cellStyle name="40% - Accent4 3 3" xfId="562"/>
    <cellStyle name="40% - Accent4 3 4" xfId="563"/>
    <cellStyle name="40% - Accent4 3_5.2" xfId="564"/>
    <cellStyle name="40% - Accent4 4" xfId="77"/>
    <cellStyle name="40% - Accent4 5" xfId="565"/>
    <cellStyle name="40% - Accent4 6" xfId="566"/>
    <cellStyle name="40% - Accent5" xfId="78" builtinId="47" customBuiltin="1"/>
    <cellStyle name="40% - Accent5 2" xfId="79"/>
    <cellStyle name="40% - Accent5 2 2" xfId="567"/>
    <cellStyle name="40% - Accent5 2 3" xfId="568"/>
    <cellStyle name="40% - Accent5 2 4" xfId="569"/>
    <cellStyle name="40% - Accent5 2_5.2" xfId="570"/>
    <cellStyle name="40% - Accent5 3" xfId="80"/>
    <cellStyle name="40% - Accent5 3 2" xfId="571"/>
    <cellStyle name="40% - Accent5 3 3" xfId="572"/>
    <cellStyle name="40% - Accent5 3 4" xfId="573"/>
    <cellStyle name="40% - Accent5 3_5.2" xfId="574"/>
    <cellStyle name="40% - Accent5 4" xfId="81"/>
    <cellStyle name="40% - Accent5 5" xfId="575"/>
    <cellStyle name="40% - Accent5 6" xfId="576"/>
    <cellStyle name="40% - Accent6" xfId="82" builtinId="51" customBuiltin="1"/>
    <cellStyle name="40% - Accent6 2" xfId="83"/>
    <cellStyle name="40% - Accent6 2 2" xfId="577"/>
    <cellStyle name="40% - Accent6 2 3" xfId="578"/>
    <cellStyle name="40% - Accent6 2 4" xfId="579"/>
    <cellStyle name="40% - Accent6 2_5.2" xfId="580"/>
    <cellStyle name="40% - Accent6 3" xfId="84"/>
    <cellStyle name="40% - Accent6 3 2" xfId="581"/>
    <cellStyle name="40% - Accent6 3 3" xfId="582"/>
    <cellStyle name="40% - Accent6 3 4" xfId="583"/>
    <cellStyle name="40% - Accent6 3_5.2" xfId="584"/>
    <cellStyle name="40% - Accent6 4" xfId="85"/>
    <cellStyle name="40% - Accent6 5" xfId="585"/>
    <cellStyle name="40% - Accent6 6" xfId="586"/>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7"/>
    <cellStyle name="Calc Currency (0) 4" xfId="588"/>
    <cellStyle name="Calc Currency (0)_5.2" xfId="589"/>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90"/>
    <cellStyle name="Comma 10 3" xfId="591"/>
    <cellStyle name="Comma 10 4" xfId="592"/>
    <cellStyle name="Comma 11" xfId="170"/>
    <cellStyle name="Comma 11 2" xfId="593"/>
    <cellStyle name="Comma 11 3" xfId="594"/>
    <cellStyle name="Comma 11 4" xfId="595"/>
    <cellStyle name="Comma 12" xfId="171"/>
    <cellStyle name="Comma 13" xfId="172"/>
    <cellStyle name="Comma 13 2" xfId="173"/>
    <cellStyle name="Comma 14" xfId="174"/>
    <cellStyle name="Comma 14 2" xfId="770"/>
    <cellStyle name="Comma 14 2 2" xfId="797"/>
    <cellStyle name="Comma 14 2 3" xfId="815"/>
    <cellStyle name="Comma 14 3" xfId="782"/>
    <cellStyle name="Comma 14 4" xfId="808"/>
    <cellStyle name="Comma 15" xfId="175"/>
    <cellStyle name="Comma 16" xfId="596"/>
    <cellStyle name="Comma 16 2" xfId="777"/>
    <cellStyle name="Comma 16 2 2" xfId="798"/>
    <cellStyle name="Comma 16 2 3" xfId="819"/>
    <cellStyle name="Comma 16 3" xfId="787"/>
    <cellStyle name="Comma 16 4" xfId="814"/>
    <cellStyle name="Comma 17" xfId="779"/>
    <cellStyle name="Comma 17 2" xfId="791"/>
    <cellStyle name="Comma 17 3" xfId="821"/>
    <cellStyle name="Comma 18" xfId="806"/>
    <cellStyle name="Comma 18 2" xfId="823"/>
    <cellStyle name="Comma 19" xfId="789"/>
    <cellStyle name="Comma 19 2" xfId="828"/>
    <cellStyle name="Comma 19 3" xfId="825"/>
    <cellStyle name="Comma 2" xfId="176"/>
    <cellStyle name="Comma 2 10" xfId="597"/>
    <cellStyle name="Comma 2 11" xfId="598"/>
    <cellStyle name="Comma 2 2" xfId="177"/>
    <cellStyle name="Comma 2 2 2" xfId="178"/>
    <cellStyle name="Comma 2 2 2 2" xfId="599"/>
    <cellStyle name="Comma 2 2 2 3" xfId="600"/>
    <cellStyle name="Comma 2 2 2 4" xfId="601"/>
    <cellStyle name="Comma 2 2 3" xfId="179"/>
    <cellStyle name="Comma 2 2 3 2" xfId="602"/>
    <cellStyle name="Comma 2 2 3 3" xfId="603"/>
    <cellStyle name="Comma 2 2 3 4" xfId="604"/>
    <cellStyle name="Comma 2 2 4" xfId="605"/>
    <cellStyle name="Comma 2 2 5" xfId="606"/>
    <cellStyle name="Comma 2 2 6" xfId="607"/>
    <cellStyle name="Comma 2 3" xfId="180"/>
    <cellStyle name="Comma 2 3 2" xfId="608"/>
    <cellStyle name="Comma 2 3 3" xfId="609"/>
    <cellStyle name="Comma 2 3 4" xfId="610"/>
    <cellStyle name="Comma 2 4" xfId="181"/>
    <cellStyle name="Comma 2 4 2" xfId="611"/>
    <cellStyle name="Comma 2 4 3" xfId="612"/>
    <cellStyle name="Comma 2 4 4" xfId="613"/>
    <cellStyle name="Comma 2 5" xfId="182"/>
    <cellStyle name="Comma 2 5 2" xfId="614"/>
    <cellStyle name="Comma 2 5 3" xfId="615"/>
    <cellStyle name="Comma 2 5 4" xfId="616"/>
    <cellStyle name="Comma 2 6" xfId="183"/>
    <cellStyle name="Comma 2 6 2" xfId="617"/>
    <cellStyle name="Comma 2 6 3" xfId="618"/>
    <cellStyle name="Comma 2 6 4" xfId="619"/>
    <cellStyle name="Comma 2 7" xfId="184"/>
    <cellStyle name="Comma 2 7 2" xfId="620"/>
    <cellStyle name="Comma 2 7 3" xfId="621"/>
    <cellStyle name="Comma 2 7 4" xfId="622"/>
    <cellStyle name="Comma 2 8" xfId="185"/>
    <cellStyle name="Comma 2 8 2" xfId="623"/>
    <cellStyle name="Comma 2 8 3" xfId="624"/>
    <cellStyle name="Comma 2 8 4" xfId="625"/>
    <cellStyle name="Comma 2 9" xfId="626"/>
    <cellStyle name="Comma 2_Xl0000002" xfId="186"/>
    <cellStyle name="Comma 22" xfId="187"/>
    <cellStyle name="Comma 3" xfId="188"/>
    <cellStyle name="Comma 3 2" xfId="189"/>
    <cellStyle name="Comma 3 2 2" xfId="190"/>
    <cellStyle name="Comma 3 3" xfId="191"/>
    <cellStyle name="Comma 3 4" xfId="192"/>
    <cellStyle name="Comma 3 5" xfId="627"/>
    <cellStyle name="Comma 4" xfId="193"/>
    <cellStyle name="Comma 4 2" xfId="194"/>
    <cellStyle name="Comma 5" xfId="195"/>
    <cellStyle name="Comma 5 2" xfId="196"/>
    <cellStyle name="Comma 5 3" xfId="628"/>
    <cellStyle name="Comma 5 4" xfId="629"/>
    <cellStyle name="Comma 6" xfId="197"/>
    <cellStyle name="Comma 7" xfId="198"/>
    <cellStyle name="Comma 8" xfId="199"/>
    <cellStyle name="Comma 9" xfId="200"/>
    <cellStyle name="Comma 9 2" xfId="630"/>
    <cellStyle name="Comma 9 3" xfId="631"/>
    <cellStyle name="Comma 9 4" xfId="632"/>
    <cellStyle name="Comma_Final accou by farrukh PCMF" xfId="201"/>
    <cellStyle name="CompanyName" xfId="202"/>
    <cellStyle name="Component" xfId="203"/>
    <cellStyle name="Copied" xfId="204"/>
    <cellStyle name="Currency 2" xfId="205"/>
    <cellStyle name="Currency 2 2" xfId="633"/>
    <cellStyle name="Currency 2 3" xfId="634"/>
    <cellStyle name="Currency 2 4" xfId="635"/>
    <cellStyle name="Dash" xfId="206"/>
    <cellStyle name="Description" xfId="207"/>
    <cellStyle name="Dollar" xfId="208"/>
    <cellStyle name="Entered" xfId="209"/>
    <cellStyle name="Euro" xfId="210"/>
    <cellStyle name="Euro 2" xfId="636"/>
    <cellStyle name="Euro 3" xfId="637"/>
    <cellStyle name="Euro 4" xfId="638"/>
    <cellStyle name="Explanatory Text" xfId="211" builtinId="53" customBuiltin="1"/>
    <cellStyle name="Explanatory Text 2" xfId="212"/>
    <cellStyle name="Explanatory Text 3" xfId="213"/>
    <cellStyle name="Explanatory Text 4" xfId="214"/>
    <cellStyle name="Feature" xfId="215"/>
    <cellStyle name="Fixed" xfId="216"/>
    <cellStyle name="Fixed 2" xfId="639"/>
    <cellStyle name="Fixed 3" xfId="640"/>
    <cellStyle name="Fixed 4" xfId="641"/>
    <cellStyle name="Fixed_5.2" xfId="642"/>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3"/>
    <cellStyle name="Integer 3" xfId="644"/>
    <cellStyle name="Integer 4" xfId="645"/>
    <cellStyle name="Integer_5.2" xfId="646"/>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7"/>
    <cellStyle name="Normal - Style1 3" xfId="648"/>
    <cellStyle name="Normal - Style1 4" xfId="649"/>
    <cellStyle name="Normal - Style1_5.2" xfId="650"/>
    <cellStyle name="Normal 10" xfId="265"/>
    <cellStyle name="Normal 10 2" xfId="266"/>
    <cellStyle name="Normal 10 2 2" xfId="772"/>
    <cellStyle name="Normal 10 2 2 2" xfId="799"/>
    <cellStyle name="Normal 10 2 2 3" xfId="816"/>
    <cellStyle name="Normal 10 2 3" xfId="783"/>
    <cellStyle name="Normal 10 2 4" xfId="809"/>
    <cellStyle name="Normal 11" xfId="267"/>
    <cellStyle name="Normal 12" xfId="268"/>
    <cellStyle name="Normal 13" xfId="269"/>
    <cellStyle name="Normal 14" xfId="270"/>
    <cellStyle name="Normal 15" xfId="271"/>
    <cellStyle name="Normal 16" xfId="272"/>
    <cellStyle name="Normal 16 2" xfId="774"/>
    <cellStyle name="Normal 16 2 2" xfId="800"/>
    <cellStyle name="Normal 16 2 3" xfId="817"/>
    <cellStyle name="Normal 16 3" xfId="784"/>
    <cellStyle name="Normal 16 4" xfId="810"/>
    <cellStyle name="Normal 17" xfId="273"/>
    <cellStyle name="Normal 18" xfId="778"/>
    <cellStyle name="Normal 18 2" xfId="790"/>
    <cellStyle name="Normal 18 3" xfId="820"/>
    <cellStyle name="Normal 19" xfId="781"/>
    <cellStyle name="Normal 19 2" xfId="801"/>
    <cellStyle name="Normal 2" xfId="274"/>
    <cellStyle name="Normal 2 10" xfId="651"/>
    <cellStyle name="Normal 2 11" xfId="652"/>
    <cellStyle name="Normal 2 12" xfId="653"/>
    <cellStyle name="Normal 2 2" xfId="275"/>
    <cellStyle name="Normal 2 2 10" xfId="654"/>
    <cellStyle name="Normal 2 2 2" xfId="276"/>
    <cellStyle name="Normal 2 2 2 2" xfId="655"/>
    <cellStyle name="Normal 2 2 2 3" xfId="656"/>
    <cellStyle name="Normal 2 2 2 4" xfId="657"/>
    <cellStyle name="Normal 2 2 2_5.2" xfId="658"/>
    <cellStyle name="Normal 2 2 3" xfId="277"/>
    <cellStyle name="Normal 2 2 3 2" xfId="659"/>
    <cellStyle name="Normal 2 2 3 3" xfId="660"/>
    <cellStyle name="Normal 2 2 3 4" xfId="661"/>
    <cellStyle name="Normal 2 2 3_5.2" xfId="662"/>
    <cellStyle name="Normal 2 2 4" xfId="663"/>
    <cellStyle name="Normal 2 2 5" xfId="664"/>
    <cellStyle name="Normal 2 2 6" xfId="665"/>
    <cellStyle name="Normal 2 2 7" xfId="666"/>
    <cellStyle name="Normal 2 2 8" xfId="667"/>
    <cellStyle name="Normal 2 2 9" xfId="668"/>
    <cellStyle name="Normal 2 2_5.2" xfId="669"/>
    <cellStyle name="Normal 2 3" xfId="278"/>
    <cellStyle name="Normal 2 3 2" xfId="670"/>
    <cellStyle name="Normal 2 3 3" xfId="671"/>
    <cellStyle name="Normal 2 3 4" xfId="672"/>
    <cellStyle name="Normal 2 3_5.2" xfId="673"/>
    <cellStyle name="Normal 2 4" xfId="279"/>
    <cellStyle name="Normal 2 4 2" xfId="674"/>
    <cellStyle name="Normal 2 4 3" xfId="675"/>
    <cellStyle name="Normal 2 4 4" xfId="676"/>
    <cellStyle name="Normal 2 4_5.2" xfId="677"/>
    <cellStyle name="Normal 2 5" xfId="280"/>
    <cellStyle name="Normal 2 5 2" xfId="678"/>
    <cellStyle name="Normal 2 5 3" xfId="679"/>
    <cellStyle name="Normal 2 5 4" xfId="680"/>
    <cellStyle name="Normal 2 5_5.2" xfId="681"/>
    <cellStyle name="Normal 2 6" xfId="281"/>
    <cellStyle name="Normal 2 6 2" xfId="682"/>
    <cellStyle name="Normal 2 6 3" xfId="683"/>
    <cellStyle name="Normal 2 6 4" xfId="684"/>
    <cellStyle name="Normal 2 6_5.2" xfId="685"/>
    <cellStyle name="Normal 2 7" xfId="282"/>
    <cellStyle name="Normal 2 8" xfId="283"/>
    <cellStyle name="Normal 2 9" xfId="284"/>
    <cellStyle name="Normal 2_3_After_SW_changes_PIF_accounts_2008" xfId="285"/>
    <cellStyle name="Normal 20" xfId="802"/>
    <cellStyle name="Normal 21" xfId="788"/>
    <cellStyle name="Normal 21 2" xfId="827"/>
    <cellStyle name="Normal 21 3" xfId="824"/>
    <cellStyle name="Normal 22" xfId="805"/>
    <cellStyle name="Normal 3" xfId="286"/>
    <cellStyle name="Normal 3 2" xfId="287"/>
    <cellStyle name="Normal 3 2 2" xfId="288"/>
    <cellStyle name="Normal 3 2 3" xfId="686"/>
    <cellStyle name="Normal 3 2 4" xfId="687"/>
    <cellStyle name="Normal 3 2_5.2" xfId="688"/>
    <cellStyle name="Normal 3 3" xfId="289"/>
    <cellStyle name="Normal 3 4" xfId="775"/>
    <cellStyle name="Normal 3 5" xfId="771"/>
    <cellStyle name="Normal 3 6" xfId="773"/>
    <cellStyle name="Normal 3 7" xfId="769"/>
    <cellStyle name="Normal 3 8" xfId="785"/>
    <cellStyle name="Normal 3 9" xfId="811"/>
    <cellStyle name="Normal 3_31 Dec Accounts 2009-NIUT" xfId="290"/>
    <cellStyle name="Normal 4" xfId="291"/>
    <cellStyle name="Normal 4 2" xfId="292"/>
    <cellStyle name="Normal 4 2 2" xfId="689"/>
    <cellStyle name="Normal 4 2 3" xfId="690"/>
    <cellStyle name="Normal 4 2 4" xfId="691"/>
    <cellStyle name="Normal 4 2_5.2" xfId="692"/>
    <cellStyle name="Normal 4 3" xfId="693"/>
    <cellStyle name="Normal 4 4" xfId="694"/>
    <cellStyle name="Normal 4 5" xfId="695"/>
    <cellStyle name="Normal 4_5.2" xfId="696"/>
    <cellStyle name="Normal 5" xfId="293"/>
    <cellStyle name="Normal 5 10" xfId="697"/>
    <cellStyle name="Normal 5 2" xfId="294"/>
    <cellStyle name="Normal 5 2 2" xfId="698"/>
    <cellStyle name="Normal 5 2 3" xfId="699"/>
    <cellStyle name="Normal 5 2 4" xfId="700"/>
    <cellStyle name="Normal 5 2_5.2" xfId="701"/>
    <cellStyle name="Normal 5 3" xfId="295"/>
    <cellStyle name="Normal 5 4" xfId="702"/>
    <cellStyle name="Normal 5 5" xfId="703"/>
    <cellStyle name="Normal 5 6" xfId="704"/>
    <cellStyle name="Normal 5 7" xfId="705"/>
    <cellStyle name="Normal 5 8" xfId="706"/>
    <cellStyle name="Normal 5 9" xfId="707"/>
    <cellStyle name="Normal 5_31 Dec Accounts 2009-NIUT" xfId="296"/>
    <cellStyle name="Normal 6" xfId="297"/>
    <cellStyle name="Normal 6 2" xfId="298"/>
    <cellStyle name="Normal 6 3" xfId="708"/>
    <cellStyle name="Normal 6 4" xfId="709"/>
    <cellStyle name="Normal 6_5.2" xfId="710"/>
    <cellStyle name="Normal 7" xfId="299"/>
    <cellStyle name="Normal 7 2" xfId="711"/>
    <cellStyle name="Normal 7 3" xfId="712"/>
    <cellStyle name="Normal 7 4" xfId="713"/>
    <cellStyle name="Normal 7_5.2" xfId="714"/>
    <cellStyle name="Normal 8" xfId="300"/>
    <cellStyle name="Normal 8 2" xfId="301"/>
    <cellStyle name="Normal 8 3" xfId="715"/>
    <cellStyle name="Normal 8 4" xfId="716"/>
    <cellStyle name="Normal 8_5.2" xfId="717"/>
    <cellStyle name="Normal 9" xfId="302"/>
    <cellStyle name="Normal_5-1-2010-NIT-EMOF DEC Accounts 2009(F)" xfId="385"/>
    <cellStyle name="Normal_Balanca sheet analysis 01" xfId="303"/>
    <cellStyle name="Normal_Cash Flow for the period" xfId="304"/>
    <cellStyle name="Normal_disclosure investment emof 2" xfId="834"/>
    <cellStyle name="Normal_Final accou by farrukh PCMF" xfId="305"/>
    <cellStyle name="Normal_Final accou by farrukh PCMF_Accounts 2009-NIUT NON LOC-after RAJ final-signed" xfId="813"/>
    <cellStyle name="Normal_Final_Accounts_2009_NIT GBF  Financial Statements - Septembr 30, 2010 - Draft 1" xfId="833"/>
    <cellStyle name="Normal_Half_Yearly_Accounts_NCF_2006__auditors_" xfId="306"/>
    <cellStyle name="Normal_NIT GBF  Financial Statements - HY 09 SALMAN REVIEWED" xfId="831"/>
    <cellStyle name="Normal_NIT GBF  Financial Statements - HY 09 SALMAN REVIEWED_NIT GBF - FS - Dec 31, 2010 - Income" xfId="832"/>
    <cellStyle name="Normal_NIT-EMOF DEC Accounts 2009(8-1-2010)" xfId="386"/>
    <cellStyle name="Normal_NIT-EMOF SEP Accounts 2009" xfId="307"/>
    <cellStyle name="Normal_PIF may account 3rd draft 2" xfId="830"/>
    <cellStyle name="Normal_Portfolio" xfId="308"/>
    <cellStyle name="Normal_Worksheet in   PGF 2005 final" xfId="309"/>
    <cellStyle name="Normal_Worksheet in   PGF 2005 final 2" xfId="310"/>
    <cellStyle name="Normal_Worksheet in   PGF 2005 final_Accounts 2009-NIUT NON LOC-after RAJ final-signed" xfId="311"/>
    <cellStyle name="Normal_Worksheet in   PGF 2005 final_Accounts 2009-NIUT NON LOC-after RAJ final-signed 2" xfId="387"/>
    <cellStyle name="Note" xfId="312" builtinId="10" customBuiltin="1"/>
    <cellStyle name="Note 2" xfId="313"/>
    <cellStyle name="Note 2 2" xfId="718"/>
    <cellStyle name="Note 2 3" xfId="719"/>
    <cellStyle name="Note 2 4" xfId="720"/>
    <cellStyle name="Note 3" xfId="314"/>
    <cellStyle name="Note 3 2" xfId="721"/>
    <cellStyle name="Note 3 3" xfId="722"/>
    <cellStyle name="Note 3 4" xfId="723"/>
    <cellStyle name="Note 4" xfId="315"/>
    <cellStyle name="Note 5" xfId="724"/>
    <cellStyle name="Note 6" xfId="725"/>
    <cellStyle name="Option" xfId="316"/>
    <cellStyle name="Output" xfId="317" builtinId="21" customBuiltin="1"/>
    <cellStyle name="Output 2" xfId="318"/>
    <cellStyle name="Output 3" xfId="319"/>
    <cellStyle name="Output 4" xfId="320"/>
    <cellStyle name="OUTPUT AMOUNTS" xfId="321"/>
    <cellStyle name="Output Amounts 2" xfId="322"/>
    <cellStyle name="Output Amounts_DOM Balanced 24 Jan 2008" xfId="323"/>
    <cellStyle name="OUTPUT COLUMN HEADINGS" xfId="324"/>
    <cellStyle name="Output Column Headings 2" xfId="325"/>
    <cellStyle name="Output Column Headings_KP_-_ANNUAL_ACCOUNTS EPZ" xfId="326"/>
    <cellStyle name="OUTPUT LINE ITEMS" xfId="327"/>
    <cellStyle name="Output Line Items 2" xfId="328"/>
    <cellStyle name="Output Line Items_DOM Balanced 24 Jan 2008" xfId="329"/>
    <cellStyle name="OUTPUT REPORT HEADING" xfId="330"/>
    <cellStyle name="Output Report Heading 2" xfId="331"/>
    <cellStyle name="Output Report Heading_KP_-_ANNUAL_ACCOUNTS EPZ" xfId="332"/>
    <cellStyle name="OUTPUT REPORT TITLE" xfId="333"/>
    <cellStyle name="Output Report Title 2" xfId="334"/>
    <cellStyle name="Output Report Title_KP_-_ANNUAL_ACCOUNTS EPZ" xfId="335"/>
    <cellStyle name="Percent [2]" xfId="336"/>
    <cellStyle name="Percent [2] 2" xfId="726"/>
    <cellStyle name="Percent [2] 3" xfId="727"/>
    <cellStyle name="Percent [2] 4" xfId="728"/>
    <cellStyle name="Percent 2" xfId="337"/>
    <cellStyle name="Percent 2 10" xfId="729"/>
    <cellStyle name="Percent 2 2" xfId="338"/>
    <cellStyle name="Percent 2 2 2" xfId="339"/>
    <cellStyle name="Percent 2 2 2 2" xfId="730"/>
    <cellStyle name="Percent 2 2 2 3" xfId="731"/>
    <cellStyle name="Percent 2 2 2 4" xfId="732"/>
    <cellStyle name="Percent 2 2 3" xfId="340"/>
    <cellStyle name="Percent 2 2 3 2" xfId="733"/>
    <cellStyle name="Percent 2 2 3 3" xfId="734"/>
    <cellStyle name="Percent 2 2 3 4" xfId="735"/>
    <cellStyle name="Percent 2 2 4" xfId="736"/>
    <cellStyle name="Percent 2 2 5" xfId="737"/>
    <cellStyle name="Percent 2 2 6" xfId="738"/>
    <cellStyle name="Percent 2 3" xfId="341"/>
    <cellStyle name="Percent 2 3 2" xfId="739"/>
    <cellStyle name="Percent 2 3 3" xfId="740"/>
    <cellStyle name="Percent 2 3 4" xfId="741"/>
    <cellStyle name="Percent 2 4" xfId="342"/>
    <cellStyle name="Percent 2 4 2" xfId="742"/>
    <cellStyle name="Percent 2 4 3" xfId="743"/>
    <cellStyle name="Percent 2 4 4" xfId="744"/>
    <cellStyle name="Percent 2 5" xfId="343"/>
    <cellStyle name="Percent 2 5 2" xfId="745"/>
    <cellStyle name="Percent 2 5 3" xfId="746"/>
    <cellStyle name="Percent 2 5 4" xfId="747"/>
    <cellStyle name="Percent 2 6" xfId="344"/>
    <cellStyle name="Percent 2 6 2" xfId="748"/>
    <cellStyle name="Percent 2 6 3" xfId="749"/>
    <cellStyle name="Percent 2 6 4" xfId="750"/>
    <cellStyle name="Percent 2 7" xfId="345"/>
    <cellStyle name="Percent 2 7 2" xfId="751"/>
    <cellStyle name="Percent 2 7 3" xfId="752"/>
    <cellStyle name="Percent 2 7 4" xfId="753"/>
    <cellStyle name="Percent 2 8" xfId="754"/>
    <cellStyle name="Percent 2 9" xfId="755"/>
    <cellStyle name="Percent 3" xfId="346"/>
    <cellStyle name="Percent 3 2" xfId="347"/>
    <cellStyle name="Percent 3 3" xfId="756"/>
    <cellStyle name="Percent 3 4" xfId="757"/>
    <cellStyle name="Percent 4" xfId="348"/>
    <cellStyle name="Percent 4 2" xfId="758"/>
    <cellStyle name="Percent 4 3" xfId="759"/>
    <cellStyle name="Percent 4 4" xfId="760"/>
    <cellStyle name="Percent 5" xfId="349"/>
    <cellStyle name="Percent 5 2" xfId="350"/>
    <cellStyle name="Percent 5 3" xfId="761"/>
    <cellStyle name="Percent 5 4" xfId="762"/>
    <cellStyle name="Percent 6" xfId="351"/>
    <cellStyle name="Percent 6 2" xfId="776"/>
    <cellStyle name="Percent 6 2 2" xfId="803"/>
    <cellStyle name="Percent 6 2 3" xfId="818"/>
    <cellStyle name="Percent 6 3" xfId="786"/>
    <cellStyle name="Percent 6 4" xfId="812"/>
    <cellStyle name="Percent 7" xfId="352"/>
    <cellStyle name="Percent 8" xfId="780"/>
    <cellStyle name="Percent 8 2" xfId="804"/>
    <cellStyle name="Percent 8 3" xfId="822"/>
    <cellStyle name="Percent 9" xfId="826"/>
    <cellStyle name="Percent 9 2" xfId="829"/>
    <cellStyle name="Pivot Style Medium 13" xfId="353"/>
    <cellStyle name="Pivot Style Medium 13 2" xfId="763"/>
    <cellStyle name="Pivot Style Medium 13 3" xfId="764"/>
    <cellStyle name="Pivot Style Medium 13 4" xfId="765"/>
    <cellStyle name="PSChar" xfId="354"/>
    <cellStyle name="RevList" xfId="355"/>
    <cellStyle name="ri_Category 30-06-07_4" xfId="356"/>
    <cellStyle name="SAPBEXstdItem" xfId="357"/>
    <cellStyle name="Style 1" xfId="358"/>
    <cellStyle name="Style 1 2" xfId="359"/>
    <cellStyle name="Style 1 3" xfId="766"/>
    <cellStyle name="Style 1 4" xfId="767"/>
    <cellStyle name="Style 1_5.2" xfId="768"/>
    <cellStyle name="Sub-group Hdg" xfId="360"/>
    <cellStyle name="Sub-heading" xfId="361"/>
    <cellStyle name="Subtotal" xfId="362"/>
    <cellStyle name="Title" xfId="363" builtinId="15" customBuiltin="1"/>
    <cellStyle name="Title 2" xfId="364"/>
    <cellStyle name="Title 3" xfId="365"/>
    <cellStyle name="Title 4" xfId="366"/>
    <cellStyle name="Total" xfId="367" builtinId="25" customBuiltin="1"/>
    <cellStyle name="Total 2" xfId="368"/>
    <cellStyle name="Total 3" xfId="369"/>
    <cellStyle name="Total 4" xfId="370"/>
    <cellStyle name="Tusental (0)_pldt" xfId="371"/>
    <cellStyle name="Tusental_pldt" xfId="372"/>
    <cellStyle name="Value" xfId="373"/>
    <cellStyle name="Valuta (0)_pldt" xfId="374"/>
    <cellStyle name="Valuta_pldt" xfId="375"/>
    <cellStyle name="Warning Text" xfId="376" builtinId="11" customBuiltin="1"/>
    <cellStyle name="Warning Text 2" xfId="377"/>
    <cellStyle name="Warning Text 3" xfId="378"/>
    <cellStyle name="Warning Text 4" xfId="379"/>
    <cellStyle name="桁区切り [0.00]_RESULTS" xfId="380"/>
    <cellStyle name="桁区切り_RESULTS" xfId="381"/>
    <cellStyle name="標準_RESULTS" xfId="382"/>
    <cellStyle name="通貨 [0.00]_RESULTS" xfId="383"/>
    <cellStyle name="通貨_RESULTS" xfId="384"/>
  </cellStyles>
  <dxfs count="1">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externalLink" Target="externalLinks/externalLink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381000</xdr:colOff>
      <xdr:row>35</xdr:row>
      <xdr:rowOff>9525</xdr:rowOff>
    </xdr:to>
    <xdr:sp macro="" textlink="">
      <xdr:nvSpPr>
        <xdr:cNvPr id="2" name="AutoShape 1"/>
        <xdr:cNvSpPr>
          <a:spLocks noChangeArrowheads="1"/>
        </xdr:cNvSpPr>
      </xdr:nvSpPr>
      <xdr:spPr bwMode="auto">
        <a:xfrm>
          <a:off x="428625" y="2076450"/>
          <a:ext cx="5438775" cy="3829050"/>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a:t>
          </a:r>
          <a:r>
            <a:rPr lang="en-US" sz="3200" b="0" i="0" strike="noStrike" baseline="0">
              <a:solidFill>
                <a:srgbClr val="000000"/>
              </a:solidFill>
              <a:latin typeface="ChevaraOutline"/>
            </a:rPr>
            <a:t> Islamic Equity</a:t>
          </a:r>
          <a:r>
            <a:rPr lang="en-US" sz="3200" b="0" i="0" strike="noStrike">
              <a:solidFill>
                <a:srgbClr val="000000"/>
              </a:solidFill>
              <a:latin typeface="ChevaraOutline"/>
            </a:rPr>
            <a:t>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nine months ended</a:t>
          </a:r>
        </a:p>
        <a:p>
          <a:pPr algn="ctr" rtl="0">
            <a:defRPr sz="1000"/>
          </a:pPr>
          <a:r>
            <a:rPr lang="en-US" sz="3200" b="0" i="0" strike="noStrike">
              <a:solidFill>
                <a:srgbClr val="000000"/>
              </a:solidFill>
              <a:latin typeface="ChevaraOutline"/>
            </a:rPr>
            <a:t>31</a:t>
          </a:r>
          <a:r>
            <a:rPr lang="en-US" sz="3200" b="0" i="0" strike="noStrike" baseline="0">
              <a:solidFill>
                <a:srgbClr val="000000"/>
              </a:solidFill>
              <a:latin typeface="ChevaraOutline"/>
            </a:rPr>
            <a:t> March</a:t>
          </a:r>
          <a:r>
            <a:rPr lang="en-US" sz="3200" b="0" i="0" strike="noStrike">
              <a:solidFill>
                <a:srgbClr val="000000"/>
              </a:solidFill>
              <a:latin typeface="ChevaraOutline"/>
            </a:rPr>
            <a:t> 2016</a:t>
          </a: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085975" y="352425"/>
          <a:ext cx="14097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57</xdr:row>
      <xdr:rowOff>142875</xdr:rowOff>
    </xdr:from>
    <xdr:to>
      <xdr:col>11</xdr:col>
      <xdr:colOff>0</xdr:colOff>
      <xdr:row>57</xdr:row>
      <xdr:rowOff>142875</xdr:rowOff>
    </xdr:to>
    <xdr:sp macro="" textlink="">
      <xdr:nvSpPr>
        <xdr:cNvPr id="2" name="Text 28"/>
        <xdr:cNvSpPr txBox="1">
          <a:spLocks noChangeArrowheads="1"/>
        </xdr:cNvSpPr>
      </xdr:nvSpPr>
      <xdr:spPr bwMode="auto">
        <a:xfrm>
          <a:off x="390525" y="1819275"/>
          <a:ext cx="6010275"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erguson%20Auditors/JUNE%2030/Final%20RAJ-reviewed%20Feb%2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erguson%20Auditors/EMOF/Ramiz%20Jan%2005/EMOF%20Accounts%20(Ramiz%20working)%20Jan%2016%20(11%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Links"/>
      <sheetName val="TB Mapping"/>
      <sheetName val="Element"/>
      <sheetName val="TB"/>
      <sheetName val="W PnL"/>
      <sheetName val="W UHF"/>
      <sheetName val="cash flow working"/>
      <sheetName val="Qtr CF"/>
      <sheetName val="BS"/>
      <sheetName val="P&amp;L"/>
      <sheetName val="Other Comp Income"/>
      <sheetName val="Distri"/>
      <sheetName val="UHF"/>
      <sheetName val="cash flow"/>
      <sheetName val="1 - 4"/>
      <sheetName val="5 - 7"/>
      <sheetName val="8"/>
      <sheetName val="NI(U)T-HFT Final"/>
      <sheetName val="NI(U)T-AFS Final"/>
      <sheetName val="Annexure 3"/>
      <sheetName val="adjust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NATIONAL INVESTMENT (UNIT) TRUST</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TB"/>
      <sheetName val="TBB"/>
      <sheetName val="BS"/>
      <sheetName val="IS"/>
      <sheetName val="IS Quater working"/>
      <sheetName val="COI"/>
      <sheetName val="OCI Quater working"/>
      <sheetName val="Distribution "/>
      <sheetName val="Distribution Q working"/>
      <sheetName val="UHF"/>
      <sheetName val="UHF Q working"/>
      <sheetName val="Cash Flow "/>
      <sheetName val="CF Q working"/>
      <sheetName val="CF"/>
      <sheetName val="Notes 1-2"/>
      <sheetName val="Notes 2-6"/>
      <sheetName val="Notes 7-9"/>
      <sheetName val="Notes 3.10-4.3"/>
      <sheetName val="Notes 5-11"/>
      <sheetName val="working for investmenst note"/>
      <sheetName val="Notes 10-11"/>
      <sheetName val="RP Q working"/>
      <sheetName val="W.A units"/>
      <sheetName val="W.A units (Q)"/>
      <sheetName val="Annex(2)"/>
      <sheetName val="adjustment"/>
      <sheetName val="Units"/>
      <sheetName val="Weighted Av No. Units"/>
      <sheetName val="distribution income working"/>
      <sheetName val="adjustments"/>
      <sheetName val="working for rp"/>
      <sheetName val="Cash Flow"/>
      <sheetName val="investment note"/>
      <sheetName val="W.A units quar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A3" t="str">
            <v>FOR THE HALF YEAR AND QUARTER ENDED DECEMBER 31, 2011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Sheet1"/>
  <dimension ref="A1:K148"/>
  <sheetViews>
    <sheetView showGridLines="0" topLeftCell="D1" workbookViewId="0">
      <pane xSplit="2" ySplit="1" topLeftCell="F2" activePane="bottomRight" state="frozen"/>
      <selection activeCell="D1" sqref="D1"/>
      <selection pane="topRight" activeCell="F1" sqref="F1"/>
      <selection pane="bottomLeft" activeCell="D2" sqref="D2"/>
      <selection pane="bottomRight" activeCell="A15" sqref="A15"/>
    </sheetView>
  </sheetViews>
  <sheetFormatPr defaultRowHeight="12.75" customHeight="1" outlineLevelRow="2" outlineLevelCol="1"/>
  <cols>
    <col min="1" max="1" width="15.25" style="12" hidden="1" customWidth="1"/>
    <col min="2" max="2" width="9.5" style="5" hidden="1" customWidth="1" outlineLevel="1"/>
    <col min="3" max="3" width="15.875" style="6" hidden="1" customWidth="1" outlineLevel="1"/>
    <col min="4" max="4" width="16" style="6" customWidth="1" collapsed="1"/>
    <col min="5" max="5" width="56.625" style="5" customWidth="1"/>
    <col min="6" max="6" width="14.375" style="7" customWidth="1"/>
    <col min="7" max="7" width="4.375" style="7" hidden="1" customWidth="1" outlineLevel="1"/>
    <col min="8" max="8" width="14.375" style="7" hidden="1" customWidth="1" outlineLevel="1"/>
    <col min="9" max="9" width="4.375" style="7" hidden="1" customWidth="1" outlineLevel="1"/>
    <col min="10" max="10" width="14.375" style="7" customWidth="1" collapsed="1"/>
    <col min="11" max="11" width="13.875" style="7" customWidth="1"/>
    <col min="12" max="16384" width="9" style="4"/>
  </cols>
  <sheetData>
    <row r="1" spans="1:11" ht="12.75" customHeight="1">
      <c r="A1" s="11" t="s">
        <v>320</v>
      </c>
      <c r="B1" s="1" t="s">
        <v>32</v>
      </c>
      <c r="C1" s="1" t="s">
        <v>25</v>
      </c>
      <c r="D1" s="1" t="s">
        <v>26</v>
      </c>
      <c r="E1" s="2" t="s">
        <v>27</v>
      </c>
      <c r="F1" s="3" t="s">
        <v>28</v>
      </c>
      <c r="G1" s="3" t="s">
        <v>29</v>
      </c>
      <c r="H1" s="3" t="s">
        <v>30</v>
      </c>
      <c r="I1" s="3" t="s">
        <v>31</v>
      </c>
      <c r="J1" s="3">
        <v>2006</v>
      </c>
      <c r="K1" s="3">
        <v>2005</v>
      </c>
    </row>
    <row r="2" spans="1:11" ht="12.75" customHeight="1" outlineLevel="2">
      <c r="A2" s="12" t="s">
        <v>34</v>
      </c>
      <c r="C2" s="6" t="s">
        <v>33</v>
      </c>
    </row>
    <row r="3" spans="1:11" ht="12.75" customHeight="1" outlineLevel="2">
      <c r="A3" s="12" t="s">
        <v>321</v>
      </c>
      <c r="B3" s="5" t="s">
        <v>34</v>
      </c>
      <c r="C3" s="6" t="s">
        <v>33</v>
      </c>
      <c r="D3" s="6" t="s">
        <v>35</v>
      </c>
      <c r="E3" s="5" t="s">
        <v>36</v>
      </c>
      <c r="F3" s="7">
        <v>985939441</v>
      </c>
      <c r="G3" s="7">
        <v>0</v>
      </c>
      <c r="H3" s="7">
        <v>985939441</v>
      </c>
      <c r="I3" s="7">
        <v>0</v>
      </c>
      <c r="J3" s="7">
        <v>985939441</v>
      </c>
      <c r="K3" s="7">
        <v>460172873</v>
      </c>
    </row>
    <row r="4" spans="1:11" ht="12.75" customHeight="1" outlineLevel="2">
      <c r="A4" s="12" t="s">
        <v>322</v>
      </c>
      <c r="B4" s="5" t="s">
        <v>34</v>
      </c>
      <c r="C4" s="6" t="s">
        <v>33</v>
      </c>
      <c r="D4" s="6" t="s">
        <v>246</v>
      </c>
      <c r="E4" s="5" t="s">
        <v>247</v>
      </c>
      <c r="F4" s="7">
        <v>6802305</v>
      </c>
      <c r="G4" s="7">
        <v>0</v>
      </c>
      <c r="H4" s="7">
        <v>6802305</v>
      </c>
      <c r="I4" s="7">
        <v>0</v>
      </c>
      <c r="J4" s="7">
        <v>6802305</v>
      </c>
      <c r="K4" s="7">
        <v>0</v>
      </c>
    </row>
    <row r="5" spans="1:11" ht="12.75" customHeight="1" outlineLevel="2">
      <c r="A5" s="12" t="s">
        <v>323</v>
      </c>
      <c r="B5" s="5" t="s">
        <v>34</v>
      </c>
      <c r="C5" s="6" t="s">
        <v>33</v>
      </c>
      <c r="D5" s="6" t="s">
        <v>248</v>
      </c>
      <c r="E5" s="5" t="s">
        <v>249</v>
      </c>
      <c r="F5" s="7">
        <v>43115166</v>
      </c>
      <c r="G5" s="7">
        <v>0</v>
      </c>
      <c r="H5" s="7">
        <v>43115166</v>
      </c>
      <c r="I5" s="7">
        <v>0</v>
      </c>
      <c r="J5" s="7">
        <v>43115166</v>
      </c>
      <c r="K5" s="7">
        <v>0</v>
      </c>
    </row>
    <row r="6" spans="1:11" ht="12.75" customHeight="1" outlineLevel="2">
      <c r="A6" s="12" t="s">
        <v>324</v>
      </c>
      <c r="B6" s="5" t="s">
        <v>34</v>
      </c>
      <c r="C6" s="6" t="s">
        <v>33</v>
      </c>
      <c r="D6" s="6" t="s">
        <v>250</v>
      </c>
      <c r="E6" s="5" t="s">
        <v>251</v>
      </c>
      <c r="F6" s="7">
        <v>0</v>
      </c>
      <c r="G6" s="7">
        <v>0</v>
      </c>
      <c r="H6" s="7">
        <v>0</v>
      </c>
      <c r="I6" s="7">
        <v>0</v>
      </c>
      <c r="J6" s="7">
        <v>0</v>
      </c>
      <c r="K6" s="7">
        <v>37703</v>
      </c>
    </row>
    <row r="7" spans="1:11" ht="12.75" customHeight="1" outlineLevel="2">
      <c r="A7" s="12" t="s">
        <v>325</v>
      </c>
      <c r="B7" s="5" t="s">
        <v>34</v>
      </c>
      <c r="C7" s="6" t="s">
        <v>33</v>
      </c>
      <c r="D7" s="6" t="s">
        <v>252</v>
      </c>
      <c r="E7" s="5" t="s">
        <v>253</v>
      </c>
      <c r="F7" s="7">
        <v>9342427</v>
      </c>
      <c r="G7" s="7">
        <v>0</v>
      </c>
      <c r="H7" s="7">
        <v>9342427</v>
      </c>
      <c r="I7" s="7">
        <v>0</v>
      </c>
      <c r="J7" s="7">
        <v>9342427</v>
      </c>
      <c r="K7" s="7">
        <v>0</v>
      </c>
    </row>
    <row r="8" spans="1:11" ht="12.75" customHeight="1" outlineLevel="2">
      <c r="A8" s="12" t="s">
        <v>490</v>
      </c>
      <c r="B8" s="5" t="s">
        <v>34</v>
      </c>
      <c r="C8" s="6" t="s">
        <v>33</v>
      </c>
      <c r="D8" s="6" t="s">
        <v>254</v>
      </c>
      <c r="E8" s="5" t="s">
        <v>364</v>
      </c>
      <c r="F8" s="7">
        <v>3616351</v>
      </c>
      <c r="G8" s="7">
        <v>0</v>
      </c>
      <c r="H8" s="7">
        <v>3616351</v>
      </c>
      <c r="I8" s="7">
        <v>0</v>
      </c>
      <c r="J8" s="7">
        <v>3616351</v>
      </c>
      <c r="K8" s="7">
        <v>0</v>
      </c>
    </row>
    <row r="9" spans="1:11" ht="12.75" customHeight="1" outlineLevel="2">
      <c r="A9" s="12" t="s">
        <v>491</v>
      </c>
      <c r="B9" s="5" t="s">
        <v>34</v>
      </c>
      <c r="C9" s="6" t="s">
        <v>33</v>
      </c>
      <c r="D9" s="6" t="s">
        <v>365</v>
      </c>
      <c r="E9" s="5" t="s">
        <v>366</v>
      </c>
      <c r="F9" s="7">
        <v>8013407</v>
      </c>
      <c r="G9" s="7">
        <v>0</v>
      </c>
      <c r="H9" s="7">
        <v>8013407</v>
      </c>
      <c r="I9" s="7">
        <v>0</v>
      </c>
      <c r="J9" s="7">
        <v>8013407</v>
      </c>
      <c r="K9" s="7">
        <v>0</v>
      </c>
    </row>
    <row r="10" spans="1:11" ht="12.75" customHeight="1" outlineLevel="2">
      <c r="A10" s="12" t="s">
        <v>492</v>
      </c>
      <c r="B10" s="5" t="s">
        <v>34</v>
      </c>
      <c r="C10" s="6" t="s">
        <v>33</v>
      </c>
      <c r="D10" s="6" t="s">
        <v>367</v>
      </c>
      <c r="E10" s="5" t="s">
        <v>126</v>
      </c>
      <c r="F10" s="7">
        <v>19328562</v>
      </c>
      <c r="G10" s="7">
        <v>0</v>
      </c>
      <c r="H10" s="7">
        <v>19328562</v>
      </c>
      <c r="I10" s="7">
        <v>0</v>
      </c>
      <c r="J10" s="7">
        <v>19328562</v>
      </c>
      <c r="K10" s="7">
        <v>22335696</v>
      </c>
    </row>
    <row r="11" spans="1:11" ht="12.75" customHeight="1" outlineLevel="1" thickBot="1">
      <c r="A11" s="12" t="s">
        <v>493</v>
      </c>
      <c r="C11" s="6" t="s">
        <v>33</v>
      </c>
      <c r="E11" s="8" t="s">
        <v>413</v>
      </c>
      <c r="F11" s="9">
        <v>1076157659</v>
      </c>
      <c r="G11" s="9">
        <v>0</v>
      </c>
      <c r="H11" s="9">
        <v>1076157659</v>
      </c>
      <c r="I11" s="9">
        <v>0</v>
      </c>
      <c r="J11" s="9">
        <v>1076157659</v>
      </c>
      <c r="K11" s="9">
        <v>482546272</v>
      </c>
    </row>
    <row r="12" spans="1:11" ht="12.75" customHeight="1" outlineLevel="2" thickTop="1">
      <c r="A12" s="12" t="s">
        <v>34</v>
      </c>
      <c r="C12" s="6" t="s">
        <v>127</v>
      </c>
    </row>
    <row r="13" spans="1:11" ht="12.75" customHeight="1" outlineLevel="2">
      <c r="A13" s="12" t="s">
        <v>494</v>
      </c>
      <c r="B13" s="5" t="s">
        <v>34</v>
      </c>
      <c r="C13" s="6" t="s">
        <v>127</v>
      </c>
      <c r="D13" s="6" t="s">
        <v>128</v>
      </c>
      <c r="E13" s="5" t="s">
        <v>129</v>
      </c>
      <c r="F13" s="7">
        <v>13330061437</v>
      </c>
      <c r="G13" s="7">
        <v>0</v>
      </c>
      <c r="H13" s="7">
        <v>13330061437</v>
      </c>
      <c r="I13" s="7">
        <v>0</v>
      </c>
      <c r="J13" s="7">
        <v>13330061437</v>
      </c>
      <c r="K13" s="7">
        <v>8273345537</v>
      </c>
    </row>
    <row r="14" spans="1:11" ht="12.75" customHeight="1" outlineLevel="2">
      <c r="A14" s="12" t="s">
        <v>495</v>
      </c>
      <c r="B14" s="5" t="s">
        <v>34</v>
      </c>
      <c r="C14" s="6" t="s">
        <v>127</v>
      </c>
      <c r="D14" s="6" t="s">
        <v>130</v>
      </c>
      <c r="E14" s="5" t="s">
        <v>131</v>
      </c>
      <c r="F14" s="7">
        <v>-1775663564</v>
      </c>
      <c r="G14" s="7">
        <v>0</v>
      </c>
      <c r="H14" s="7">
        <v>-1775663564</v>
      </c>
      <c r="I14" s="7">
        <v>0</v>
      </c>
      <c r="J14" s="7">
        <v>-1775663564</v>
      </c>
      <c r="K14" s="7">
        <v>0</v>
      </c>
    </row>
    <row r="15" spans="1:11" ht="12.75" customHeight="1" outlineLevel="1" thickBot="1">
      <c r="A15" s="12" t="s">
        <v>496</v>
      </c>
      <c r="C15" s="6" t="s">
        <v>127</v>
      </c>
      <c r="E15" s="8" t="s">
        <v>414</v>
      </c>
      <c r="F15" s="9">
        <v>11554397873</v>
      </c>
      <c r="G15" s="9">
        <v>0</v>
      </c>
      <c r="H15" s="9">
        <v>11554397873</v>
      </c>
      <c r="I15" s="9">
        <v>0</v>
      </c>
      <c r="J15" s="9">
        <v>11554397873</v>
      </c>
      <c r="K15" s="9">
        <v>8273345537</v>
      </c>
    </row>
    <row r="16" spans="1:11" ht="12.75" customHeight="1" outlineLevel="2" thickTop="1">
      <c r="A16" s="12" t="s">
        <v>34</v>
      </c>
      <c r="C16" s="6" t="s">
        <v>132</v>
      </c>
    </row>
    <row r="17" spans="1:11" ht="12.75" customHeight="1" outlineLevel="2">
      <c r="A17" s="12" t="s">
        <v>497</v>
      </c>
      <c r="B17" s="5" t="s">
        <v>34</v>
      </c>
      <c r="C17" s="6" t="s">
        <v>132</v>
      </c>
      <c r="D17" s="6" t="s">
        <v>133</v>
      </c>
      <c r="E17" s="5" t="s">
        <v>134</v>
      </c>
      <c r="F17" s="7">
        <v>0</v>
      </c>
      <c r="G17" s="7">
        <v>0</v>
      </c>
      <c r="H17" s="7">
        <v>0</v>
      </c>
      <c r="I17" s="7">
        <v>0</v>
      </c>
      <c r="J17" s="7">
        <v>0</v>
      </c>
      <c r="K17" s="7">
        <v>430028985</v>
      </c>
    </row>
    <row r="18" spans="1:11" ht="12.75" customHeight="1" outlineLevel="1" thickBot="1">
      <c r="A18" s="12" t="s">
        <v>498</v>
      </c>
      <c r="C18" s="6" t="s">
        <v>132</v>
      </c>
      <c r="E18" s="8" t="s">
        <v>415</v>
      </c>
      <c r="F18" s="9">
        <v>0</v>
      </c>
      <c r="G18" s="9">
        <v>0</v>
      </c>
      <c r="H18" s="9">
        <v>0</v>
      </c>
      <c r="I18" s="9">
        <v>0</v>
      </c>
      <c r="J18" s="9">
        <v>0</v>
      </c>
      <c r="K18" s="9">
        <v>430028985</v>
      </c>
    </row>
    <row r="19" spans="1:11" ht="12.75" customHeight="1" outlineLevel="2" thickTop="1">
      <c r="A19" s="12" t="s">
        <v>34</v>
      </c>
      <c r="C19" s="6" t="s">
        <v>135</v>
      </c>
    </row>
    <row r="20" spans="1:11" ht="12.75" customHeight="1" outlineLevel="2">
      <c r="A20" s="12" t="s">
        <v>499</v>
      </c>
      <c r="B20" s="5" t="s">
        <v>34</v>
      </c>
      <c r="C20" s="6" t="s">
        <v>135</v>
      </c>
      <c r="D20" s="6" t="s">
        <v>136</v>
      </c>
      <c r="E20" s="5" t="s">
        <v>137</v>
      </c>
      <c r="F20" s="7">
        <v>27500</v>
      </c>
      <c r="G20" s="7">
        <v>0</v>
      </c>
      <c r="H20" s="7">
        <v>27500</v>
      </c>
      <c r="I20" s="7">
        <v>0</v>
      </c>
      <c r="J20" s="7">
        <v>27500</v>
      </c>
      <c r="K20" s="7">
        <v>27500</v>
      </c>
    </row>
    <row r="21" spans="1:11" ht="12.75" customHeight="1" outlineLevel="1" thickBot="1">
      <c r="A21" s="12" t="s">
        <v>500</v>
      </c>
      <c r="C21" s="6" t="s">
        <v>135</v>
      </c>
      <c r="E21" s="8" t="s">
        <v>416</v>
      </c>
      <c r="F21" s="9">
        <v>27500</v>
      </c>
      <c r="G21" s="9">
        <v>0</v>
      </c>
      <c r="H21" s="9">
        <v>27500</v>
      </c>
      <c r="I21" s="9">
        <v>0</v>
      </c>
      <c r="J21" s="9">
        <v>27500</v>
      </c>
      <c r="K21" s="9">
        <v>27500</v>
      </c>
    </row>
    <row r="22" spans="1:11" ht="12.75" customHeight="1" outlineLevel="2" thickTop="1">
      <c r="A22" s="12" t="s">
        <v>34</v>
      </c>
      <c r="C22" s="6" t="s">
        <v>138</v>
      </c>
    </row>
    <row r="23" spans="1:11" ht="12.75" customHeight="1" outlineLevel="2">
      <c r="A23" s="12" t="s">
        <v>501</v>
      </c>
      <c r="B23" s="5" t="s">
        <v>34</v>
      </c>
      <c r="C23" s="6" t="s">
        <v>138</v>
      </c>
      <c r="D23" s="6" t="s">
        <v>139</v>
      </c>
      <c r="E23" s="5" t="s">
        <v>140</v>
      </c>
      <c r="F23" s="7">
        <v>73184245</v>
      </c>
      <c r="G23" s="7">
        <v>0</v>
      </c>
      <c r="H23" s="7">
        <v>73184245</v>
      </c>
      <c r="I23" s="7">
        <v>0</v>
      </c>
      <c r="J23" s="7">
        <v>73184245</v>
      </c>
      <c r="K23" s="7">
        <v>59284980</v>
      </c>
    </row>
    <row r="24" spans="1:11" ht="12.75" customHeight="1" outlineLevel="1" thickBot="1">
      <c r="A24" s="12" t="s">
        <v>398</v>
      </c>
      <c r="C24" s="6" t="s">
        <v>138</v>
      </c>
      <c r="E24" s="8" t="s">
        <v>302</v>
      </c>
      <c r="F24" s="9">
        <v>73184245</v>
      </c>
      <c r="G24" s="9">
        <v>0</v>
      </c>
      <c r="H24" s="9">
        <v>73184245</v>
      </c>
      <c r="I24" s="9">
        <v>0</v>
      </c>
      <c r="J24" s="9">
        <v>73184245</v>
      </c>
      <c r="K24" s="9">
        <v>59284980</v>
      </c>
    </row>
    <row r="25" spans="1:11" ht="12.75" customHeight="1" outlineLevel="2" thickTop="1">
      <c r="A25" s="12" t="s">
        <v>34</v>
      </c>
      <c r="C25" s="6" t="s">
        <v>141</v>
      </c>
    </row>
    <row r="26" spans="1:11" ht="12.75" customHeight="1" outlineLevel="2">
      <c r="A26" s="12" t="s">
        <v>399</v>
      </c>
      <c r="B26" s="5" t="s">
        <v>34</v>
      </c>
      <c r="C26" s="6" t="s">
        <v>141</v>
      </c>
      <c r="D26" s="6" t="s">
        <v>142</v>
      </c>
      <c r="E26" s="5" t="s">
        <v>143</v>
      </c>
      <c r="F26" s="7">
        <v>16729118</v>
      </c>
      <c r="G26" s="7">
        <v>0</v>
      </c>
      <c r="H26" s="7">
        <v>16729118</v>
      </c>
      <c r="I26" s="7">
        <v>0</v>
      </c>
      <c r="J26" s="7">
        <v>16729118</v>
      </c>
      <c r="K26" s="7">
        <v>20612674</v>
      </c>
    </row>
    <row r="27" spans="1:11" ht="12.75" customHeight="1" outlineLevel="2">
      <c r="A27" s="12" t="s">
        <v>326</v>
      </c>
      <c r="B27" s="5" t="s">
        <v>34</v>
      </c>
      <c r="C27" s="6" t="s">
        <v>141</v>
      </c>
      <c r="D27" s="6" t="s">
        <v>187</v>
      </c>
      <c r="E27" s="5" t="s">
        <v>188</v>
      </c>
      <c r="F27" s="7">
        <v>78500</v>
      </c>
      <c r="G27" s="7">
        <v>0</v>
      </c>
      <c r="H27" s="7">
        <v>78500</v>
      </c>
      <c r="I27" s="7">
        <v>0</v>
      </c>
      <c r="J27" s="7">
        <v>78500</v>
      </c>
      <c r="K27" s="7">
        <v>0</v>
      </c>
    </row>
    <row r="28" spans="1:11" ht="12.75" customHeight="1" outlineLevel="2">
      <c r="A28" s="12" t="s">
        <v>327</v>
      </c>
      <c r="B28" s="5" t="s">
        <v>34</v>
      </c>
      <c r="C28" s="6" t="s">
        <v>141</v>
      </c>
      <c r="D28" s="6" t="s">
        <v>189</v>
      </c>
      <c r="E28" s="5" t="s">
        <v>190</v>
      </c>
      <c r="F28" s="7">
        <v>12050</v>
      </c>
      <c r="G28" s="7">
        <v>0</v>
      </c>
      <c r="H28" s="7">
        <v>12050</v>
      </c>
      <c r="I28" s="7">
        <v>0</v>
      </c>
      <c r="J28" s="7">
        <v>12050</v>
      </c>
      <c r="K28" s="7">
        <v>0</v>
      </c>
    </row>
    <row r="29" spans="1:11" ht="12.75" customHeight="1" outlineLevel="2">
      <c r="A29" s="12" t="s">
        <v>328</v>
      </c>
      <c r="B29" s="5" t="s">
        <v>34</v>
      </c>
      <c r="C29" s="6" t="s">
        <v>141</v>
      </c>
      <c r="D29" s="6" t="s">
        <v>124</v>
      </c>
      <c r="E29" s="5" t="s">
        <v>125</v>
      </c>
      <c r="F29" s="7">
        <v>140618</v>
      </c>
      <c r="G29" s="7">
        <v>0</v>
      </c>
      <c r="H29" s="7">
        <v>140618</v>
      </c>
      <c r="I29" s="7">
        <v>0</v>
      </c>
      <c r="J29" s="7">
        <v>140618</v>
      </c>
      <c r="K29" s="7">
        <v>0</v>
      </c>
    </row>
    <row r="30" spans="1:11" ht="12.75" customHeight="1" outlineLevel="1" thickBot="1">
      <c r="A30" s="12" t="s">
        <v>400</v>
      </c>
      <c r="C30" s="6" t="s">
        <v>141</v>
      </c>
      <c r="E30" s="8" t="s">
        <v>303</v>
      </c>
      <c r="F30" s="9">
        <v>16960286</v>
      </c>
      <c r="G30" s="9">
        <v>0</v>
      </c>
      <c r="H30" s="9">
        <v>16960286</v>
      </c>
      <c r="I30" s="9">
        <v>0</v>
      </c>
      <c r="J30" s="9">
        <v>16960286</v>
      </c>
      <c r="K30" s="9">
        <v>20612674</v>
      </c>
    </row>
    <row r="31" spans="1:11" ht="12.75" customHeight="1" outlineLevel="2" thickTop="1">
      <c r="A31" s="12" t="s">
        <v>34</v>
      </c>
      <c r="C31" s="6" t="s">
        <v>144</v>
      </c>
    </row>
    <row r="32" spans="1:11" ht="12.75" customHeight="1" outlineLevel="2">
      <c r="A32" s="12" t="s">
        <v>401</v>
      </c>
      <c r="B32" s="5" t="s">
        <v>34</v>
      </c>
      <c r="C32" s="6" t="s">
        <v>144</v>
      </c>
      <c r="D32" s="6" t="s">
        <v>145</v>
      </c>
      <c r="E32" s="5" t="s">
        <v>146</v>
      </c>
      <c r="F32" s="7">
        <v>175000</v>
      </c>
      <c r="G32" s="7">
        <v>0</v>
      </c>
      <c r="H32" s="7">
        <v>175000</v>
      </c>
      <c r="I32" s="7">
        <v>0</v>
      </c>
      <c r="J32" s="7">
        <v>175000</v>
      </c>
      <c r="K32" s="7">
        <v>175000</v>
      </c>
    </row>
    <row r="33" spans="1:11" ht="12.75" customHeight="1" outlineLevel="1" thickBot="1">
      <c r="A33" s="12" t="s">
        <v>402</v>
      </c>
      <c r="C33" s="6" t="s">
        <v>144</v>
      </c>
      <c r="E33" s="8" t="s">
        <v>214</v>
      </c>
      <c r="F33" s="9">
        <v>175000</v>
      </c>
      <c r="G33" s="9">
        <v>0</v>
      </c>
      <c r="H33" s="9">
        <v>175000</v>
      </c>
      <c r="I33" s="9">
        <v>0</v>
      </c>
      <c r="J33" s="9">
        <v>175000</v>
      </c>
      <c r="K33" s="9">
        <v>175000</v>
      </c>
    </row>
    <row r="34" spans="1:11" ht="12.75" customHeight="1" outlineLevel="2" thickTop="1">
      <c r="A34" s="12" t="s">
        <v>34</v>
      </c>
      <c r="C34" s="6" t="s">
        <v>147</v>
      </c>
    </row>
    <row r="35" spans="1:11" ht="12.75" customHeight="1" outlineLevel="2">
      <c r="A35" s="12" t="s">
        <v>342</v>
      </c>
      <c r="B35" s="5" t="s">
        <v>34</v>
      </c>
      <c r="C35" s="6" t="s">
        <v>147</v>
      </c>
      <c r="D35" s="6" t="s">
        <v>148</v>
      </c>
      <c r="E35" s="5" t="s">
        <v>149</v>
      </c>
      <c r="F35" s="7">
        <v>9000000</v>
      </c>
      <c r="G35" s="7">
        <v>0</v>
      </c>
      <c r="H35" s="7">
        <v>9000000</v>
      </c>
      <c r="I35" s="7">
        <v>0</v>
      </c>
      <c r="J35" s="7">
        <v>9000000</v>
      </c>
      <c r="K35" s="7">
        <v>1800000</v>
      </c>
    </row>
    <row r="36" spans="1:11" ht="12.75" customHeight="1" outlineLevel="2">
      <c r="A36" s="12" t="s">
        <v>343</v>
      </c>
      <c r="B36" s="5" t="s">
        <v>34</v>
      </c>
      <c r="C36" s="6" t="s">
        <v>147</v>
      </c>
      <c r="D36" s="6" t="s">
        <v>150</v>
      </c>
      <c r="E36" s="5" t="s">
        <v>151</v>
      </c>
      <c r="F36" s="7">
        <v>300000</v>
      </c>
      <c r="G36" s="7">
        <v>0</v>
      </c>
      <c r="H36" s="7">
        <v>300000</v>
      </c>
      <c r="I36" s="7">
        <v>0</v>
      </c>
      <c r="J36" s="7">
        <v>300000</v>
      </c>
      <c r="K36" s="7">
        <v>70000</v>
      </c>
    </row>
    <row r="37" spans="1:11" ht="12.75" customHeight="1" outlineLevel="2">
      <c r="A37" s="12" t="s">
        <v>344</v>
      </c>
      <c r="B37" s="5" t="s">
        <v>34</v>
      </c>
      <c r="C37" s="6" t="s">
        <v>147</v>
      </c>
      <c r="D37" s="6" t="s">
        <v>152</v>
      </c>
      <c r="E37" s="5" t="s">
        <v>153</v>
      </c>
      <c r="F37" s="7">
        <v>11134</v>
      </c>
      <c r="G37" s="7">
        <v>0</v>
      </c>
      <c r="H37" s="7">
        <v>11134</v>
      </c>
      <c r="I37" s="7">
        <v>0</v>
      </c>
      <c r="J37" s="7">
        <v>11134</v>
      </c>
      <c r="K37" s="7">
        <v>0</v>
      </c>
    </row>
    <row r="38" spans="1:11" ht="12.75" customHeight="1" outlineLevel="1" thickBot="1">
      <c r="A38" s="12" t="s">
        <v>345</v>
      </c>
      <c r="C38" s="6" t="s">
        <v>147</v>
      </c>
      <c r="E38" s="8" t="s">
        <v>215</v>
      </c>
      <c r="F38" s="9">
        <v>9311134</v>
      </c>
      <c r="G38" s="9">
        <v>0</v>
      </c>
      <c r="H38" s="9">
        <v>9311134</v>
      </c>
      <c r="I38" s="9">
        <v>0</v>
      </c>
      <c r="J38" s="9">
        <v>9311134</v>
      </c>
      <c r="K38" s="9">
        <v>1870000</v>
      </c>
    </row>
    <row r="39" spans="1:11" ht="12.75" customHeight="1" outlineLevel="2" thickTop="1">
      <c r="A39" s="12" t="s">
        <v>34</v>
      </c>
      <c r="C39" s="6" t="s">
        <v>154</v>
      </c>
    </row>
    <row r="40" spans="1:11" ht="12.75" customHeight="1" outlineLevel="2">
      <c r="A40" s="12" t="s">
        <v>346</v>
      </c>
      <c r="B40" s="5" t="s">
        <v>34</v>
      </c>
      <c r="C40" s="6" t="s">
        <v>154</v>
      </c>
      <c r="D40" s="6" t="s">
        <v>155</v>
      </c>
      <c r="E40" s="5" t="s">
        <v>427</v>
      </c>
      <c r="F40" s="7">
        <v>-210407000</v>
      </c>
      <c r="G40" s="7">
        <v>0</v>
      </c>
      <c r="H40" s="7">
        <v>-210407000</v>
      </c>
      <c r="I40" s="7">
        <v>0</v>
      </c>
      <c r="J40" s="7">
        <v>-210407000</v>
      </c>
      <c r="K40" s="7">
        <v>-158929000</v>
      </c>
    </row>
    <row r="41" spans="1:11" ht="12.75" customHeight="1" outlineLevel="1" thickBot="1">
      <c r="A41" s="12" t="s">
        <v>347</v>
      </c>
      <c r="C41" s="6" t="s">
        <v>154</v>
      </c>
      <c r="E41" s="8" t="s">
        <v>354</v>
      </c>
      <c r="F41" s="9">
        <v>-210407000</v>
      </c>
      <c r="G41" s="9">
        <v>0</v>
      </c>
      <c r="H41" s="9">
        <v>-210407000</v>
      </c>
      <c r="I41" s="9">
        <v>0</v>
      </c>
      <c r="J41" s="9">
        <v>-210407000</v>
      </c>
      <c r="K41" s="9">
        <v>-158929000</v>
      </c>
    </row>
    <row r="42" spans="1:11" ht="12.75" customHeight="1" outlineLevel="2" thickTop="1">
      <c r="A42" s="12" t="s">
        <v>34</v>
      </c>
      <c r="C42" s="6" t="s">
        <v>428</v>
      </c>
    </row>
    <row r="43" spans="1:11" ht="12.75" customHeight="1" outlineLevel="2">
      <c r="A43" s="12" t="s">
        <v>348</v>
      </c>
      <c r="B43" s="5" t="s">
        <v>34</v>
      </c>
      <c r="C43" s="6" t="s">
        <v>428</v>
      </c>
      <c r="D43" s="6" t="s">
        <v>429</v>
      </c>
      <c r="E43" s="5" t="s">
        <v>430</v>
      </c>
      <c r="F43" s="7">
        <v>-610000</v>
      </c>
      <c r="G43" s="7">
        <v>0</v>
      </c>
      <c r="H43" s="7">
        <v>-610000</v>
      </c>
      <c r="I43" s="7">
        <v>0</v>
      </c>
      <c r="J43" s="7">
        <v>-610000</v>
      </c>
      <c r="K43" s="7">
        <v>-482000</v>
      </c>
    </row>
    <row r="44" spans="1:11" ht="12.75" customHeight="1" outlineLevel="1" thickBot="1">
      <c r="A44" s="12" t="s">
        <v>349</v>
      </c>
      <c r="C44" s="6" t="s">
        <v>428</v>
      </c>
      <c r="E44" s="8" t="s">
        <v>355</v>
      </c>
      <c r="F44" s="9">
        <v>-610000</v>
      </c>
      <c r="G44" s="9">
        <v>0</v>
      </c>
      <c r="H44" s="9">
        <v>-610000</v>
      </c>
      <c r="I44" s="9">
        <v>0</v>
      </c>
      <c r="J44" s="9">
        <v>-610000</v>
      </c>
      <c r="K44" s="9">
        <v>-482000</v>
      </c>
    </row>
    <row r="45" spans="1:11" ht="12.75" customHeight="1" outlineLevel="2" thickTop="1">
      <c r="A45" s="12" t="s">
        <v>34</v>
      </c>
      <c r="C45" s="6" t="s">
        <v>431</v>
      </c>
    </row>
    <row r="46" spans="1:11" ht="12.75" customHeight="1" outlineLevel="2">
      <c r="A46" s="12" t="s">
        <v>350</v>
      </c>
      <c r="B46" s="5" t="s">
        <v>34</v>
      </c>
      <c r="C46" s="6" t="s">
        <v>431</v>
      </c>
      <c r="D46" s="6" t="s">
        <v>432</v>
      </c>
      <c r="E46" s="5" t="s">
        <v>433</v>
      </c>
      <c r="F46" s="7">
        <v>-10520000</v>
      </c>
      <c r="G46" s="7">
        <v>0</v>
      </c>
      <c r="H46" s="7">
        <v>-10520000</v>
      </c>
      <c r="I46" s="7">
        <v>0</v>
      </c>
      <c r="J46" s="7">
        <v>-10520000</v>
      </c>
      <c r="K46" s="7">
        <v>-7946000</v>
      </c>
    </row>
    <row r="47" spans="1:11" ht="12.75" customHeight="1" outlineLevel="1" thickBot="1">
      <c r="A47" s="12" t="s">
        <v>351</v>
      </c>
      <c r="C47" s="6" t="s">
        <v>431</v>
      </c>
      <c r="E47" s="8" t="s">
        <v>356</v>
      </c>
      <c r="F47" s="9">
        <v>-10520000</v>
      </c>
      <c r="G47" s="9">
        <v>0</v>
      </c>
      <c r="H47" s="9">
        <v>-10520000</v>
      </c>
      <c r="I47" s="9">
        <v>0</v>
      </c>
      <c r="J47" s="9">
        <v>-10520000</v>
      </c>
      <c r="K47" s="9">
        <v>-7946000</v>
      </c>
    </row>
    <row r="48" spans="1:11" ht="12.75" customHeight="1" outlineLevel="2" thickTop="1">
      <c r="A48" s="12" t="s">
        <v>34</v>
      </c>
      <c r="C48" s="6" t="s">
        <v>434</v>
      </c>
    </row>
    <row r="49" spans="1:11" ht="12.75" customHeight="1" outlineLevel="2">
      <c r="A49" s="12" t="s">
        <v>352</v>
      </c>
      <c r="B49" s="5" t="s">
        <v>34</v>
      </c>
      <c r="C49" s="6" t="s">
        <v>434</v>
      </c>
      <c r="D49" s="6" t="s">
        <v>42</v>
      </c>
      <c r="E49" s="5" t="s">
        <v>43</v>
      </c>
      <c r="F49" s="7">
        <v>0</v>
      </c>
      <c r="G49" s="7">
        <v>0</v>
      </c>
      <c r="H49" s="7">
        <v>0</v>
      </c>
      <c r="I49" s="7">
        <v>0</v>
      </c>
      <c r="J49" s="7">
        <v>0</v>
      </c>
      <c r="K49" s="7">
        <v>-30251932</v>
      </c>
    </row>
    <row r="50" spans="1:11" ht="12.75" customHeight="1" outlineLevel="1" thickBot="1">
      <c r="A50" s="12" t="s">
        <v>353</v>
      </c>
      <c r="C50" s="6" t="s">
        <v>434</v>
      </c>
      <c r="E50" s="8" t="s">
        <v>357</v>
      </c>
      <c r="F50" s="9">
        <v>0</v>
      </c>
      <c r="G50" s="9">
        <v>0</v>
      </c>
      <c r="H50" s="9">
        <v>0</v>
      </c>
      <c r="I50" s="9">
        <v>0</v>
      </c>
      <c r="J50" s="9">
        <v>0</v>
      </c>
      <c r="K50" s="9">
        <v>-30251932</v>
      </c>
    </row>
    <row r="51" spans="1:11" ht="12.75" customHeight="1" outlineLevel="2" thickTop="1">
      <c r="A51" s="12" t="s">
        <v>34</v>
      </c>
      <c r="C51" s="6" t="s">
        <v>44</v>
      </c>
    </row>
    <row r="52" spans="1:11" ht="12.75" customHeight="1" outlineLevel="2">
      <c r="A52" s="12" t="s">
        <v>9</v>
      </c>
      <c r="B52" s="5" t="s">
        <v>34</v>
      </c>
      <c r="C52" s="6" t="s">
        <v>44</v>
      </c>
      <c r="D52" s="6" t="s">
        <v>46</v>
      </c>
      <c r="E52" s="5" t="s">
        <v>47</v>
      </c>
      <c r="F52" s="7">
        <v>-180500</v>
      </c>
      <c r="G52" s="7">
        <v>0</v>
      </c>
      <c r="H52" s="7">
        <v>-180500</v>
      </c>
      <c r="I52" s="7">
        <v>0</v>
      </c>
      <c r="J52" s="7">
        <v>-180500</v>
      </c>
      <c r="K52" s="7">
        <v>-160500</v>
      </c>
    </row>
    <row r="53" spans="1:11" ht="12.75" customHeight="1" outlineLevel="2">
      <c r="A53" s="12" t="s">
        <v>10</v>
      </c>
      <c r="B53" s="5" t="s">
        <v>34</v>
      </c>
      <c r="C53" s="6" t="s">
        <v>44</v>
      </c>
      <c r="D53" s="6" t="s">
        <v>48</v>
      </c>
      <c r="E53" s="5" t="s">
        <v>59</v>
      </c>
      <c r="F53" s="7">
        <v>-250000</v>
      </c>
      <c r="G53" s="7">
        <v>0</v>
      </c>
      <c r="H53" s="7">
        <v>-250000</v>
      </c>
      <c r="I53" s="7">
        <v>0</v>
      </c>
      <c r="J53" s="7">
        <v>-250000</v>
      </c>
      <c r="K53" s="7">
        <v>-200000</v>
      </c>
    </row>
    <row r="54" spans="1:11" ht="12.75" customHeight="1" outlineLevel="2">
      <c r="A54" s="12" t="s">
        <v>11</v>
      </c>
      <c r="B54" s="5" t="s">
        <v>34</v>
      </c>
      <c r="C54" s="6" t="s">
        <v>44</v>
      </c>
      <c r="D54" s="6" t="s">
        <v>60</v>
      </c>
      <c r="E54" s="5" t="s">
        <v>443</v>
      </c>
      <c r="F54" s="7">
        <v>-1993470</v>
      </c>
      <c r="G54" s="7">
        <v>0</v>
      </c>
      <c r="H54" s="7">
        <v>-1993470</v>
      </c>
      <c r="I54" s="7">
        <v>0</v>
      </c>
      <c r="J54" s="7">
        <v>-1993470</v>
      </c>
      <c r="K54" s="7">
        <v>-25000</v>
      </c>
    </row>
    <row r="55" spans="1:11" ht="12.75" customHeight="1" outlineLevel="1" thickBot="1">
      <c r="A55" s="12" t="s">
        <v>12</v>
      </c>
      <c r="C55" s="6" t="s">
        <v>44</v>
      </c>
      <c r="E55" s="8" t="s">
        <v>160</v>
      </c>
      <c r="F55" s="9">
        <v>-2423970</v>
      </c>
      <c r="G55" s="9">
        <v>0</v>
      </c>
      <c r="H55" s="9">
        <v>-2423970</v>
      </c>
      <c r="I55" s="9">
        <v>0</v>
      </c>
      <c r="J55" s="9">
        <v>-2423970</v>
      </c>
      <c r="K55" s="9">
        <v>-385500</v>
      </c>
    </row>
    <row r="56" spans="1:11" ht="12.75" customHeight="1" outlineLevel="2" thickTop="1">
      <c r="A56" s="12" t="s">
        <v>34</v>
      </c>
      <c r="C56" s="6" t="s">
        <v>444</v>
      </c>
    </row>
    <row r="57" spans="1:11" ht="12.75" customHeight="1" outlineLevel="2">
      <c r="A57" s="12" t="s">
        <v>363</v>
      </c>
      <c r="B57" s="5" t="s">
        <v>34</v>
      </c>
      <c r="C57" s="6" t="s">
        <v>444</v>
      </c>
      <c r="D57" s="6" t="s">
        <v>445</v>
      </c>
      <c r="E57" s="5" t="s">
        <v>446</v>
      </c>
      <c r="F57" s="7">
        <v>-13402358</v>
      </c>
      <c r="G57" s="7">
        <v>0</v>
      </c>
      <c r="H57" s="7">
        <v>-13402358</v>
      </c>
      <c r="I57" s="7">
        <v>0</v>
      </c>
      <c r="J57" s="7">
        <v>-13402358</v>
      </c>
      <c r="K57" s="7">
        <v>-13913243</v>
      </c>
    </row>
    <row r="58" spans="1:11" ht="12.75" customHeight="1" outlineLevel="2">
      <c r="A58" s="12" t="s">
        <v>393</v>
      </c>
      <c r="B58" s="5" t="s">
        <v>34</v>
      </c>
      <c r="C58" s="6" t="s">
        <v>444</v>
      </c>
      <c r="D58" s="6" t="s">
        <v>447</v>
      </c>
      <c r="E58" s="5" t="s">
        <v>448</v>
      </c>
      <c r="F58" s="7">
        <v>-3006854</v>
      </c>
      <c r="G58" s="7">
        <v>0</v>
      </c>
      <c r="H58" s="7">
        <v>-3006854</v>
      </c>
      <c r="I58" s="7">
        <v>0</v>
      </c>
      <c r="J58" s="7">
        <v>-3006854</v>
      </c>
      <c r="K58" s="7">
        <v>-3203424</v>
      </c>
    </row>
    <row r="59" spans="1:11" ht="12.75" customHeight="1" outlineLevel="2">
      <c r="A59" s="12" t="s">
        <v>394</v>
      </c>
      <c r="B59" s="5" t="s">
        <v>34</v>
      </c>
      <c r="C59" s="6" t="s">
        <v>444</v>
      </c>
      <c r="D59" s="6" t="s">
        <v>449</v>
      </c>
      <c r="E59" s="5" t="s">
        <v>450</v>
      </c>
      <c r="F59" s="7">
        <v>-1747507</v>
      </c>
      <c r="G59" s="7">
        <v>0</v>
      </c>
      <c r="H59" s="7">
        <v>-1747507</v>
      </c>
      <c r="I59" s="7">
        <v>0</v>
      </c>
      <c r="J59" s="7">
        <v>-1747507</v>
      </c>
      <c r="K59" s="7">
        <v>-1939137</v>
      </c>
    </row>
    <row r="60" spans="1:11" ht="12.75" customHeight="1" outlineLevel="2">
      <c r="A60" s="12" t="s">
        <v>395</v>
      </c>
      <c r="B60" s="5" t="s">
        <v>34</v>
      </c>
      <c r="C60" s="6" t="s">
        <v>444</v>
      </c>
      <c r="D60" s="6" t="s">
        <v>451</v>
      </c>
      <c r="E60" s="5" t="s">
        <v>452</v>
      </c>
      <c r="F60" s="7">
        <v>-3304715</v>
      </c>
      <c r="G60" s="7">
        <v>0</v>
      </c>
      <c r="H60" s="7">
        <v>-3304715</v>
      </c>
      <c r="I60" s="7">
        <v>0</v>
      </c>
      <c r="J60" s="7">
        <v>-3304715</v>
      </c>
      <c r="K60" s="7">
        <v>-3792211</v>
      </c>
    </row>
    <row r="61" spans="1:11" ht="12.75" customHeight="1" outlineLevel="2">
      <c r="A61" s="12" t="s">
        <v>396</v>
      </c>
      <c r="B61" s="5" t="s">
        <v>34</v>
      </c>
      <c r="C61" s="6" t="s">
        <v>444</v>
      </c>
      <c r="D61" s="6" t="s">
        <v>453</v>
      </c>
      <c r="E61" s="5" t="s">
        <v>454</v>
      </c>
      <c r="F61" s="7">
        <v>-7502597</v>
      </c>
      <c r="G61" s="7">
        <v>0</v>
      </c>
      <c r="H61" s="7">
        <v>-7502597</v>
      </c>
      <c r="I61" s="7">
        <v>0</v>
      </c>
      <c r="J61" s="7">
        <v>-7502597</v>
      </c>
      <c r="K61" s="7">
        <v>0</v>
      </c>
    </row>
    <row r="62" spans="1:11" ht="12.75" customHeight="1" outlineLevel="2">
      <c r="A62" s="12" t="s">
        <v>397</v>
      </c>
      <c r="B62" s="5" t="s">
        <v>34</v>
      </c>
      <c r="C62" s="6" t="s">
        <v>444</v>
      </c>
      <c r="D62" s="6" t="s">
        <v>455</v>
      </c>
      <c r="E62" s="5" t="s">
        <v>456</v>
      </c>
      <c r="F62" s="7">
        <v>-3340289</v>
      </c>
      <c r="G62" s="7">
        <v>0</v>
      </c>
      <c r="H62" s="7">
        <v>-3340289</v>
      </c>
      <c r="I62" s="7">
        <v>0</v>
      </c>
      <c r="J62" s="7">
        <v>-3340289</v>
      </c>
      <c r="K62" s="7">
        <v>0</v>
      </c>
    </row>
    <row r="63" spans="1:11" ht="12.75" customHeight="1" outlineLevel="2">
      <c r="A63" s="12" t="s">
        <v>509</v>
      </c>
      <c r="B63" s="5" t="s">
        <v>34</v>
      </c>
      <c r="C63" s="6" t="s">
        <v>444</v>
      </c>
      <c r="D63" s="6" t="s">
        <v>457</v>
      </c>
      <c r="E63" s="5" t="s">
        <v>458</v>
      </c>
      <c r="F63" s="7">
        <v>-7997178</v>
      </c>
      <c r="G63" s="7">
        <v>0</v>
      </c>
      <c r="H63" s="7">
        <v>-7997178</v>
      </c>
      <c r="I63" s="7">
        <v>0</v>
      </c>
      <c r="J63" s="7">
        <v>-7997178</v>
      </c>
      <c r="K63" s="7">
        <v>0</v>
      </c>
    </row>
    <row r="64" spans="1:11" ht="12.75" customHeight="1" outlineLevel="2">
      <c r="A64" s="12" t="s">
        <v>510</v>
      </c>
      <c r="B64" s="5" t="s">
        <v>34</v>
      </c>
      <c r="C64" s="6" t="s">
        <v>444</v>
      </c>
      <c r="D64" s="6" t="s">
        <v>459</v>
      </c>
      <c r="E64" s="5" t="s">
        <v>460</v>
      </c>
      <c r="F64" s="7">
        <v>-567000000</v>
      </c>
      <c r="G64" s="7">
        <v>0</v>
      </c>
      <c r="H64" s="7">
        <v>-567000000</v>
      </c>
      <c r="I64" s="7">
        <v>0</v>
      </c>
      <c r="J64" s="7">
        <v>-567000000</v>
      </c>
      <c r="K64" s="7">
        <v>0</v>
      </c>
    </row>
    <row r="65" spans="1:11" ht="12.75" customHeight="1" outlineLevel="1" thickBot="1">
      <c r="A65" s="12" t="s">
        <v>511</v>
      </c>
      <c r="C65" s="6" t="s">
        <v>444</v>
      </c>
      <c r="E65" s="8" t="s">
        <v>161</v>
      </c>
      <c r="F65" s="9">
        <v>-607301498</v>
      </c>
      <c r="G65" s="9">
        <v>0</v>
      </c>
      <c r="H65" s="9">
        <v>-607301498</v>
      </c>
      <c r="I65" s="9">
        <v>0</v>
      </c>
      <c r="J65" s="9">
        <v>-607301498</v>
      </c>
      <c r="K65" s="9">
        <v>-22848015</v>
      </c>
    </row>
    <row r="66" spans="1:11" ht="12.75" customHeight="1" outlineLevel="2" thickTop="1">
      <c r="A66" s="12" t="s">
        <v>34</v>
      </c>
      <c r="C66" s="6" t="s">
        <v>461</v>
      </c>
    </row>
    <row r="67" spans="1:11" ht="12.75" customHeight="1" outlineLevel="2">
      <c r="A67" s="12" t="s">
        <v>512</v>
      </c>
      <c r="B67" s="5" t="s">
        <v>34</v>
      </c>
      <c r="C67" s="6" t="s">
        <v>461</v>
      </c>
      <c r="D67" s="6" t="s">
        <v>462</v>
      </c>
      <c r="E67" s="5" t="s">
        <v>463</v>
      </c>
      <c r="F67" s="7">
        <v>-2205000000</v>
      </c>
      <c r="G67" s="7">
        <v>0</v>
      </c>
      <c r="H67" s="7">
        <v>-2205000000</v>
      </c>
      <c r="I67" s="7">
        <v>0</v>
      </c>
      <c r="J67" s="7">
        <v>-2205000000</v>
      </c>
      <c r="K67" s="7">
        <v>-1260000000</v>
      </c>
    </row>
    <row r="68" spans="1:11" ht="12.75" customHeight="1" outlineLevel="2">
      <c r="A68" s="12" t="s">
        <v>513</v>
      </c>
      <c r="B68" s="5" t="s">
        <v>34</v>
      </c>
      <c r="C68" s="6" t="s">
        <v>461</v>
      </c>
      <c r="D68" s="6" t="s">
        <v>464</v>
      </c>
      <c r="E68" s="5" t="s">
        <v>465</v>
      </c>
      <c r="F68" s="7">
        <v>-630000000</v>
      </c>
      <c r="G68" s="7">
        <v>0</v>
      </c>
      <c r="H68" s="7">
        <v>-630000000</v>
      </c>
      <c r="I68" s="7">
        <v>0</v>
      </c>
      <c r="J68" s="7">
        <v>-630000000</v>
      </c>
      <c r="K68" s="7">
        <v>-315000000</v>
      </c>
    </row>
    <row r="69" spans="1:11" ht="12.75" customHeight="1" outlineLevel="1" thickBot="1">
      <c r="A69" s="12" t="s">
        <v>514</v>
      </c>
      <c r="C69" s="6" t="s">
        <v>461</v>
      </c>
      <c r="E69" s="8" t="s">
        <v>162</v>
      </c>
      <c r="F69" s="9">
        <v>-2835000000</v>
      </c>
      <c r="G69" s="9">
        <v>0</v>
      </c>
      <c r="H69" s="9">
        <v>-2835000000</v>
      </c>
      <c r="I69" s="9">
        <v>0</v>
      </c>
      <c r="J69" s="9">
        <v>-2835000000</v>
      </c>
      <c r="K69" s="9">
        <v>-1575000000</v>
      </c>
    </row>
    <row r="70" spans="1:11" ht="12.75" customHeight="1" outlineLevel="2" thickTop="1">
      <c r="A70" s="12" t="s">
        <v>34</v>
      </c>
      <c r="C70" s="6" t="s">
        <v>466</v>
      </c>
    </row>
    <row r="71" spans="1:11" ht="12.75" customHeight="1" outlineLevel="2">
      <c r="A71" s="12" t="s">
        <v>515</v>
      </c>
      <c r="B71" s="5" t="s">
        <v>34</v>
      </c>
      <c r="C71" s="6" t="s">
        <v>466</v>
      </c>
      <c r="D71" s="6" t="s">
        <v>467</v>
      </c>
      <c r="E71" s="5" t="s">
        <v>468</v>
      </c>
      <c r="F71" s="7">
        <v>-2992500000</v>
      </c>
      <c r="G71" s="7">
        <v>0</v>
      </c>
      <c r="H71" s="7">
        <v>-2992500000</v>
      </c>
      <c r="I71" s="7">
        <v>0</v>
      </c>
      <c r="J71" s="7">
        <v>-2992500000</v>
      </c>
      <c r="K71" s="7">
        <v>-630000000</v>
      </c>
    </row>
    <row r="72" spans="1:11" ht="12.75" customHeight="1" outlineLevel="1" thickBot="1">
      <c r="A72" s="12" t="s">
        <v>516</v>
      </c>
      <c r="C72" s="6" t="s">
        <v>466</v>
      </c>
      <c r="E72" s="8" t="s">
        <v>163</v>
      </c>
      <c r="F72" s="9">
        <v>-2992500000</v>
      </c>
      <c r="G72" s="9">
        <v>0</v>
      </c>
      <c r="H72" s="9">
        <v>-2992500000</v>
      </c>
      <c r="I72" s="9">
        <v>0</v>
      </c>
      <c r="J72" s="9">
        <v>-2992500000</v>
      </c>
      <c r="K72" s="9">
        <v>-630000000</v>
      </c>
    </row>
    <row r="73" spans="1:11" ht="12.75" customHeight="1" outlineLevel="2" thickTop="1">
      <c r="A73" s="12" t="s">
        <v>34</v>
      </c>
      <c r="C73" s="6" t="s">
        <v>469</v>
      </c>
    </row>
    <row r="74" spans="1:11" ht="12.75" customHeight="1" outlineLevel="2">
      <c r="A74" s="12" t="s">
        <v>517</v>
      </c>
      <c r="B74" s="5" t="s">
        <v>34</v>
      </c>
      <c r="C74" s="6" t="s">
        <v>469</v>
      </c>
      <c r="D74" s="6" t="s">
        <v>470</v>
      </c>
      <c r="E74" s="5" t="s">
        <v>471</v>
      </c>
      <c r="F74" s="7">
        <v>-4700048501</v>
      </c>
      <c r="G74" s="7">
        <v>0</v>
      </c>
      <c r="H74" s="7">
        <v>-4700048501</v>
      </c>
      <c r="I74" s="7">
        <v>0</v>
      </c>
      <c r="J74" s="7">
        <v>-4700048501</v>
      </c>
      <c r="K74" s="7">
        <v>-4163914444</v>
      </c>
    </row>
    <row r="75" spans="1:11" ht="12.75" customHeight="1" outlineLevel="1" thickBot="1">
      <c r="A75" s="12" t="s">
        <v>518</v>
      </c>
      <c r="C75" s="6" t="s">
        <v>469</v>
      </c>
      <c r="E75" s="8" t="s">
        <v>164</v>
      </c>
      <c r="F75" s="9">
        <v>-4700048501</v>
      </c>
      <c r="G75" s="9">
        <v>0</v>
      </c>
      <c r="H75" s="9">
        <v>-4700048501</v>
      </c>
      <c r="I75" s="9">
        <v>0</v>
      </c>
      <c r="J75" s="9">
        <v>-4700048501</v>
      </c>
      <c r="K75" s="9">
        <v>-4163914444</v>
      </c>
    </row>
    <row r="76" spans="1:11" ht="12.75" customHeight="1" outlineLevel="2" thickTop="1">
      <c r="A76" s="12" t="s">
        <v>34</v>
      </c>
      <c r="C76" s="6" t="s">
        <v>472</v>
      </c>
    </row>
    <row r="77" spans="1:11" ht="12.75" customHeight="1" outlineLevel="2">
      <c r="A77" s="12" t="s">
        <v>519</v>
      </c>
      <c r="B77" s="5" t="s">
        <v>34</v>
      </c>
      <c r="C77" s="6" t="s">
        <v>472</v>
      </c>
      <c r="D77" s="6" t="s">
        <v>473</v>
      </c>
      <c r="E77" s="5" t="s">
        <v>474</v>
      </c>
      <c r="F77" s="7">
        <v>-2945724161</v>
      </c>
      <c r="G77" s="7">
        <v>0</v>
      </c>
      <c r="H77" s="7">
        <v>-2945724161</v>
      </c>
      <c r="I77" s="7">
        <v>0</v>
      </c>
      <c r="J77" s="7">
        <v>-2945724161</v>
      </c>
      <c r="K77" s="7">
        <v>-1184309182</v>
      </c>
    </row>
    <row r="78" spans="1:11" ht="12.75" customHeight="1" outlineLevel="1" thickBot="1">
      <c r="A78" s="12" t="s">
        <v>520</v>
      </c>
      <c r="C78" s="6" t="s">
        <v>472</v>
      </c>
      <c r="E78" s="8" t="s">
        <v>165</v>
      </c>
      <c r="F78" s="9">
        <v>-2945724161</v>
      </c>
      <c r="G78" s="9">
        <v>0</v>
      </c>
      <c r="H78" s="9">
        <v>-2945724161</v>
      </c>
      <c r="I78" s="9">
        <v>0</v>
      </c>
      <c r="J78" s="9">
        <v>-2945724161</v>
      </c>
      <c r="K78" s="9">
        <v>-1184309182</v>
      </c>
    </row>
    <row r="79" spans="1:11" ht="12.75" customHeight="1" outlineLevel="2" thickTop="1">
      <c r="A79" s="12" t="s">
        <v>34</v>
      </c>
      <c r="C79" s="6" t="s">
        <v>475</v>
      </c>
    </row>
    <row r="80" spans="1:11" ht="12.75" customHeight="1" outlineLevel="2">
      <c r="A80" s="12" t="s">
        <v>521</v>
      </c>
      <c r="B80" s="5" t="s">
        <v>34</v>
      </c>
      <c r="C80" s="6" t="s">
        <v>475</v>
      </c>
      <c r="D80" s="6" t="s">
        <v>476</v>
      </c>
      <c r="E80" s="5" t="s">
        <v>477</v>
      </c>
      <c r="F80" s="7">
        <v>-519611847</v>
      </c>
      <c r="G80" s="7">
        <v>0</v>
      </c>
      <c r="H80" s="7">
        <v>-519611847</v>
      </c>
      <c r="I80" s="7">
        <v>0</v>
      </c>
      <c r="J80" s="7">
        <v>-519611847</v>
      </c>
      <c r="K80" s="7">
        <v>-466403118</v>
      </c>
    </row>
    <row r="81" spans="1:11" ht="12.75" customHeight="1" outlineLevel="1" thickBot="1">
      <c r="A81" s="12" t="s">
        <v>61</v>
      </c>
      <c r="C81" s="6" t="s">
        <v>475</v>
      </c>
      <c r="E81" s="8" t="s">
        <v>166</v>
      </c>
      <c r="F81" s="9">
        <v>-519611847</v>
      </c>
      <c r="G81" s="9">
        <v>0</v>
      </c>
      <c r="H81" s="9">
        <v>-519611847</v>
      </c>
      <c r="I81" s="9">
        <v>0</v>
      </c>
      <c r="J81" s="9">
        <v>-519611847</v>
      </c>
      <c r="K81" s="9">
        <v>-466403118</v>
      </c>
    </row>
    <row r="82" spans="1:11" ht="12.75" customHeight="1" outlineLevel="2" thickTop="1">
      <c r="A82" s="12" t="s">
        <v>34</v>
      </c>
      <c r="C82" s="6" t="s">
        <v>478</v>
      </c>
    </row>
    <row r="83" spans="1:11" ht="12.75" customHeight="1" outlineLevel="2">
      <c r="A83" s="12" t="s">
        <v>62</v>
      </c>
      <c r="B83" s="5" t="s">
        <v>34</v>
      </c>
      <c r="C83" s="6" t="s">
        <v>478</v>
      </c>
      <c r="D83" s="6" t="s">
        <v>479</v>
      </c>
      <c r="E83" s="5" t="s">
        <v>480</v>
      </c>
      <c r="F83" s="7">
        <v>1775663564</v>
      </c>
      <c r="G83" s="7">
        <v>0</v>
      </c>
      <c r="H83" s="7">
        <v>1775663564</v>
      </c>
      <c r="I83" s="7">
        <v>0</v>
      </c>
      <c r="J83" s="7">
        <v>1775663564</v>
      </c>
      <c r="K83" s="7">
        <v>-1199373467</v>
      </c>
    </row>
    <row r="84" spans="1:11" ht="12.75" customHeight="1" outlineLevel="1" thickBot="1">
      <c r="A84" s="12" t="s">
        <v>63</v>
      </c>
      <c r="C84" s="6" t="s">
        <v>478</v>
      </c>
      <c r="E84" s="8" t="s">
        <v>205</v>
      </c>
      <c r="F84" s="9">
        <v>1775663564</v>
      </c>
      <c r="G84" s="9">
        <v>0</v>
      </c>
      <c r="H84" s="9">
        <v>1775663564</v>
      </c>
      <c r="I84" s="9">
        <v>0</v>
      </c>
      <c r="J84" s="9">
        <v>1775663564</v>
      </c>
      <c r="K84" s="9">
        <v>-1199373467</v>
      </c>
    </row>
    <row r="85" spans="1:11" ht="12.75" customHeight="1" outlineLevel="2" thickTop="1">
      <c r="A85" s="12" t="s">
        <v>34</v>
      </c>
      <c r="C85" s="6" t="s">
        <v>481</v>
      </c>
    </row>
    <row r="86" spans="1:11" ht="12.75" customHeight="1" outlineLevel="2">
      <c r="A86" s="12" t="s">
        <v>64</v>
      </c>
      <c r="B86" s="5" t="s">
        <v>34</v>
      </c>
      <c r="C86" s="6" t="s">
        <v>481</v>
      </c>
      <c r="D86" s="6" t="s">
        <v>482</v>
      </c>
      <c r="E86" s="5" t="s">
        <v>483</v>
      </c>
      <c r="F86" s="7">
        <v>-63711887</v>
      </c>
      <c r="G86" s="7">
        <v>0</v>
      </c>
      <c r="H86" s="7">
        <v>-63711887</v>
      </c>
      <c r="I86" s="7">
        <v>0</v>
      </c>
      <c r="J86" s="7">
        <v>-63711887</v>
      </c>
      <c r="K86" s="7">
        <v>-9139154</v>
      </c>
    </row>
    <row r="87" spans="1:11" ht="12.75" customHeight="1" outlineLevel="1" thickBot="1">
      <c r="A87" s="12" t="s">
        <v>65</v>
      </c>
      <c r="C87" s="6" t="s">
        <v>481</v>
      </c>
      <c r="E87" s="8" t="s">
        <v>5</v>
      </c>
      <c r="F87" s="9">
        <v>-63711887</v>
      </c>
      <c r="G87" s="9">
        <v>0</v>
      </c>
      <c r="H87" s="9">
        <v>-63711887</v>
      </c>
      <c r="I87" s="9">
        <v>0</v>
      </c>
      <c r="J87" s="9">
        <v>-63711887</v>
      </c>
      <c r="K87" s="9">
        <v>-9139154</v>
      </c>
    </row>
    <row r="88" spans="1:11" ht="12.75" customHeight="1" outlineLevel="2" thickTop="1">
      <c r="A88" s="12" t="s">
        <v>34</v>
      </c>
      <c r="C88" s="6" t="s">
        <v>484</v>
      </c>
    </row>
    <row r="89" spans="1:11" ht="12.75" customHeight="1" outlineLevel="2">
      <c r="A89" s="12" t="s">
        <v>66</v>
      </c>
      <c r="B89" s="5" t="s">
        <v>34</v>
      </c>
      <c r="C89" s="6" t="s">
        <v>484</v>
      </c>
      <c r="D89" s="6" t="s">
        <v>485</v>
      </c>
      <c r="E89" s="5" t="s">
        <v>486</v>
      </c>
      <c r="F89" s="7">
        <v>-13504</v>
      </c>
      <c r="G89" s="7">
        <v>0</v>
      </c>
      <c r="H89" s="7">
        <v>-13504</v>
      </c>
      <c r="I89" s="7">
        <v>0</v>
      </c>
      <c r="J89" s="7">
        <v>-13504</v>
      </c>
      <c r="K89" s="7">
        <v>0</v>
      </c>
    </row>
    <row r="90" spans="1:11" ht="12.75" customHeight="1" outlineLevel="1" thickBot="1">
      <c r="A90" s="12" t="s">
        <v>67</v>
      </c>
      <c r="C90" s="6" t="s">
        <v>484</v>
      </c>
      <c r="E90" s="8" t="s">
        <v>6</v>
      </c>
      <c r="F90" s="9">
        <v>-13504</v>
      </c>
      <c r="G90" s="9">
        <v>0</v>
      </c>
      <c r="H90" s="9">
        <v>-13504</v>
      </c>
      <c r="I90" s="9">
        <v>0</v>
      </c>
      <c r="J90" s="9">
        <v>-13504</v>
      </c>
      <c r="K90" s="9">
        <v>0</v>
      </c>
    </row>
    <row r="91" spans="1:11" ht="12.75" customHeight="1" outlineLevel="2" thickTop="1">
      <c r="A91" s="12" t="s">
        <v>34</v>
      </c>
      <c r="C91" s="6" t="s">
        <v>368</v>
      </c>
    </row>
    <row r="92" spans="1:11" ht="12.75" customHeight="1" outlineLevel="2">
      <c r="A92" s="12" t="s">
        <v>111</v>
      </c>
      <c r="B92" s="5" t="s">
        <v>34</v>
      </c>
      <c r="C92" s="6" t="s">
        <v>368</v>
      </c>
      <c r="D92" s="6" t="s">
        <v>369</v>
      </c>
      <c r="E92" s="5" t="s">
        <v>370</v>
      </c>
      <c r="F92" s="7">
        <v>210407000</v>
      </c>
      <c r="G92" s="7">
        <v>0</v>
      </c>
      <c r="H92" s="7">
        <v>210407000</v>
      </c>
      <c r="I92" s="7">
        <v>0</v>
      </c>
      <c r="J92" s="7">
        <v>210407000</v>
      </c>
      <c r="K92" s="7">
        <v>158929000</v>
      </c>
    </row>
    <row r="93" spans="1:11" ht="12.75" customHeight="1" outlineLevel="1" thickBot="1">
      <c r="A93" s="12" t="s">
        <v>112</v>
      </c>
      <c r="C93" s="6" t="s">
        <v>368</v>
      </c>
      <c r="E93" s="8" t="s">
        <v>7</v>
      </c>
      <c r="F93" s="9">
        <v>210407000</v>
      </c>
      <c r="G93" s="9">
        <v>0</v>
      </c>
      <c r="H93" s="9">
        <v>210407000</v>
      </c>
      <c r="I93" s="9">
        <v>0</v>
      </c>
      <c r="J93" s="9">
        <v>210407000</v>
      </c>
      <c r="K93" s="9">
        <v>158929000</v>
      </c>
    </row>
    <row r="94" spans="1:11" ht="12.75" customHeight="1" outlineLevel="2" thickTop="1">
      <c r="A94" s="12" t="s">
        <v>34</v>
      </c>
      <c r="C94" s="6" t="s">
        <v>371</v>
      </c>
    </row>
    <row r="95" spans="1:11" ht="12.75" customHeight="1" outlineLevel="2">
      <c r="A95" s="12" t="s">
        <v>113</v>
      </c>
      <c r="B95" s="5" t="s">
        <v>34</v>
      </c>
      <c r="C95" s="6" t="s">
        <v>371</v>
      </c>
      <c r="D95" s="6" t="s">
        <v>372</v>
      </c>
      <c r="E95" s="5" t="s">
        <v>373</v>
      </c>
      <c r="F95" s="7">
        <v>6585000</v>
      </c>
      <c r="G95" s="7">
        <v>0</v>
      </c>
      <c r="H95" s="7">
        <v>6585000</v>
      </c>
      <c r="I95" s="7">
        <v>0</v>
      </c>
      <c r="J95" s="7">
        <v>6585000</v>
      </c>
      <c r="K95" s="7">
        <v>4800500</v>
      </c>
    </row>
    <row r="96" spans="1:11" ht="12.75" customHeight="1" outlineLevel="1" thickBot="1">
      <c r="A96" s="12" t="s">
        <v>114</v>
      </c>
      <c r="C96" s="6" t="s">
        <v>371</v>
      </c>
      <c r="E96" s="8" t="s">
        <v>180</v>
      </c>
      <c r="F96" s="9">
        <v>6585000</v>
      </c>
      <c r="G96" s="9">
        <v>0</v>
      </c>
      <c r="H96" s="9">
        <v>6585000</v>
      </c>
      <c r="I96" s="9">
        <v>0</v>
      </c>
      <c r="J96" s="9">
        <v>6585000</v>
      </c>
      <c r="K96" s="9">
        <v>4800500</v>
      </c>
    </row>
    <row r="97" spans="1:11" ht="12.75" customHeight="1" outlineLevel="2" thickTop="1">
      <c r="A97" s="12" t="s">
        <v>34</v>
      </c>
      <c r="C97" s="6" t="s">
        <v>374</v>
      </c>
    </row>
    <row r="98" spans="1:11" ht="12.75" customHeight="1" outlineLevel="2">
      <c r="A98" s="12" t="s">
        <v>436</v>
      </c>
      <c r="B98" s="5" t="s">
        <v>34</v>
      </c>
      <c r="C98" s="6" t="s">
        <v>374</v>
      </c>
      <c r="D98" s="6" t="s">
        <v>375</v>
      </c>
      <c r="E98" s="5" t="s">
        <v>376</v>
      </c>
      <c r="F98" s="7">
        <v>10520000</v>
      </c>
      <c r="G98" s="7">
        <v>0</v>
      </c>
      <c r="H98" s="7">
        <v>10520000</v>
      </c>
      <c r="I98" s="7">
        <v>0</v>
      </c>
      <c r="J98" s="7">
        <v>10520000</v>
      </c>
      <c r="K98" s="7">
        <v>7946000</v>
      </c>
    </row>
    <row r="99" spans="1:11" ht="12.75" customHeight="1" outlineLevel="1" thickBot="1">
      <c r="A99" s="12" t="s">
        <v>437</v>
      </c>
      <c r="C99" s="6" t="s">
        <v>374</v>
      </c>
      <c r="E99" s="8" t="s">
        <v>181</v>
      </c>
      <c r="F99" s="9">
        <v>10520000</v>
      </c>
      <c r="G99" s="9">
        <v>0</v>
      </c>
      <c r="H99" s="9">
        <v>10520000</v>
      </c>
      <c r="I99" s="9">
        <v>0</v>
      </c>
      <c r="J99" s="9">
        <v>10520000</v>
      </c>
      <c r="K99" s="9">
        <v>7946000</v>
      </c>
    </row>
    <row r="100" spans="1:11" ht="12.75" customHeight="1" outlineLevel="2" thickTop="1">
      <c r="A100" s="12" t="s">
        <v>34</v>
      </c>
      <c r="C100" s="6" t="s">
        <v>377</v>
      </c>
    </row>
    <row r="101" spans="1:11" ht="12.75" customHeight="1" outlineLevel="2">
      <c r="A101" s="12" t="s">
        <v>438</v>
      </c>
      <c r="B101" s="5" t="s">
        <v>34</v>
      </c>
      <c r="C101" s="6" t="s">
        <v>377</v>
      </c>
      <c r="D101" s="6" t="s">
        <v>378</v>
      </c>
      <c r="E101" s="5" t="s">
        <v>379</v>
      </c>
      <c r="F101" s="7">
        <v>300000</v>
      </c>
      <c r="G101" s="7">
        <v>0</v>
      </c>
      <c r="H101" s="7">
        <v>300000</v>
      </c>
      <c r="I101" s="7">
        <v>0</v>
      </c>
      <c r="J101" s="7">
        <v>300000</v>
      </c>
      <c r="K101" s="7">
        <v>250000</v>
      </c>
    </row>
    <row r="102" spans="1:11" ht="12.75" customHeight="1" outlineLevel="2">
      <c r="A102" s="12" t="s">
        <v>16</v>
      </c>
      <c r="B102" s="5" t="s">
        <v>34</v>
      </c>
      <c r="C102" s="6" t="s">
        <v>377</v>
      </c>
      <c r="D102" s="6" t="s">
        <v>216</v>
      </c>
      <c r="E102" s="5" t="s">
        <v>217</v>
      </c>
      <c r="F102" s="7">
        <v>205000</v>
      </c>
      <c r="G102" s="7">
        <v>0</v>
      </c>
      <c r="H102" s="7">
        <v>205000</v>
      </c>
      <c r="I102" s="7">
        <v>0</v>
      </c>
      <c r="J102" s="7">
        <v>205000</v>
      </c>
      <c r="K102" s="7">
        <v>85000</v>
      </c>
    </row>
    <row r="103" spans="1:11" ht="12.75" customHeight="1" outlineLevel="2">
      <c r="A103" s="12" t="s">
        <v>17</v>
      </c>
      <c r="B103" s="5" t="s">
        <v>34</v>
      </c>
      <c r="C103" s="6" t="s">
        <v>377</v>
      </c>
      <c r="D103" s="6" t="s">
        <v>218</v>
      </c>
      <c r="E103" s="5" t="s">
        <v>221</v>
      </c>
      <c r="F103" s="7">
        <v>28050</v>
      </c>
      <c r="G103" s="7">
        <v>0</v>
      </c>
      <c r="H103" s="7">
        <v>28050</v>
      </c>
      <c r="I103" s="7">
        <v>0</v>
      </c>
      <c r="J103" s="7">
        <v>28050</v>
      </c>
      <c r="K103" s="7">
        <v>22500</v>
      </c>
    </row>
    <row r="104" spans="1:11" ht="12.75" customHeight="1" outlineLevel="1" thickBot="1">
      <c r="A104" s="12" t="s">
        <v>18</v>
      </c>
      <c r="C104" s="6" t="s">
        <v>377</v>
      </c>
      <c r="E104" s="8" t="s">
        <v>182</v>
      </c>
      <c r="F104" s="9">
        <v>533050</v>
      </c>
      <c r="G104" s="9">
        <v>0</v>
      </c>
      <c r="H104" s="9">
        <v>533050</v>
      </c>
      <c r="I104" s="9">
        <v>0</v>
      </c>
      <c r="J104" s="9">
        <v>533050</v>
      </c>
      <c r="K104" s="9">
        <v>357500</v>
      </c>
    </row>
    <row r="105" spans="1:11" ht="12.75" customHeight="1" outlineLevel="2" thickTop="1">
      <c r="A105" s="12" t="s">
        <v>34</v>
      </c>
      <c r="C105" s="6" t="s">
        <v>222</v>
      </c>
    </row>
    <row r="106" spans="1:11" ht="12.75" customHeight="1" outlineLevel="1" thickBot="1">
      <c r="A106" s="12" t="s">
        <v>19</v>
      </c>
      <c r="C106" s="6" t="s">
        <v>222</v>
      </c>
      <c r="E106" s="8" t="s">
        <v>183</v>
      </c>
      <c r="F106" s="9">
        <v>0</v>
      </c>
      <c r="G106" s="9">
        <v>0</v>
      </c>
      <c r="H106" s="9">
        <v>0</v>
      </c>
      <c r="I106" s="9">
        <v>0</v>
      </c>
      <c r="J106" s="9">
        <v>0</v>
      </c>
      <c r="K106" s="9">
        <v>0</v>
      </c>
    </row>
    <row r="107" spans="1:11" ht="12.75" customHeight="1" outlineLevel="2" thickTop="1">
      <c r="A107" s="12" t="s">
        <v>34</v>
      </c>
      <c r="C107" s="6" t="s">
        <v>223</v>
      </c>
    </row>
    <row r="108" spans="1:11" ht="12.75" customHeight="1" outlineLevel="2">
      <c r="A108" s="12" t="s">
        <v>20</v>
      </c>
      <c r="B108" s="5" t="s">
        <v>34</v>
      </c>
      <c r="C108" s="6" t="s">
        <v>223</v>
      </c>
      <c r="D108" s="6" t="s">
        <v>224</v>
      </c>
      <c r="E108" s="5" t="s">
        <v>225</v>
      </c>
      <c r="F108" s="7">
        <v>21326640</v>
      </c>
      <c r="G108" s="7">
        <v>0</v>
      </c>
      <c r="H108" s="7">
        <v>21326640</v>
      </c>
      <c r="I108" s="7">
        <v>0</v>
      </c>
      <c r="J108" s="7">
        <v>21326640</v>
      </c>
      <c r="K108" s="7">
        <v>0</v>
      </c>
    </row>
    <row r="109" spans="1:11" ht="12.75" customHeight="1" outlineLevel="1" thickBot="1">
      <c r="A109" s="12" t="s">
        <v>21</v>
      </c>
      <c r="C109" s="6" t="s">
        <v>223</v>
      </c>
      <c r="E109" s="8" t="s">
        <v>184</v>
      </c>
      <c r="F109" s="9">
        <v>21326640</v>
      </c>
      <c r="G109" s="9">
        <v>0</v>
      </c>
      <c r="H109" s="9">
        <v>21326640</v>
      </c>
      <c r="I109" s="9">
        <v>0</v>
      </c>
      <c r="J109" s="9">
        <v>21326640</v>
      </c>
      <c r="K109" s="9">
        <v>0</v>
      </c>
    </row>
    <row r="110" spans="1:11" ht="12.75" customHeight="1" outlineLevel="2" thickTop="1">
      <c r="A110" s="12" t="s">
        <v>34</v>
      </c>
      <c r="C110" s="6" t="s">
        <v>226</v>
      </c>
    </row>
    <row r="111" spans="1:11" ht="12.75" customHeight="1" outlineLevel="2">
      <c r="A111" s="12" t="s">
        <v>22</v>
      </c>
      <c r="B111" s="5" t="s">
        <v>34</v>
      </c>
      <c r="C111" s="6" t="s">
        <v>226</v>
      </c>
      <c r="D111" s="6" t="s">
        <v>227</v>
      </c>
      <c r="E111" s="5" t="s">
        <v>228</v>
      </c>
      <c r="F111" s="7">
        <v>113161476</v>
      </c>
      <c r="G111" s="7">
        <v>0</v>
      </c>
      <c r="H111" s="7">
        <v>113161476</v>
      </c>
      <c r="I111" s="7">
        <v>0</v>
      </c>
      <c r="J111" s="7">
        <v>113161476</v>
      </c>
      <c r="K111" s="7">
        <v>0</v>
      </c>
    </row>
    <row r="112" spans="1:11" ht="12.75" customHeight="1" outlineLevel="1" thickBot="1">
      <c r="A112" s="12" t="s">
        <v>23</v>
      </c>
      <c r="C112" s="6" t="s">
        <v>226</v>
      </c>
      <c r="E112" s="8" t="s">
        <v>185</v>
      </c>
      <c r="F112" s="9">
        <v>113161476</v>
      </c>
      <c r="G112" s="9">
        <v>0</v>
      </c>
      <c r="H112" s="9">
        <v>113161476</v>
      </c>
      <c r="I112" s="9">
        <v>0</v>
      </c>
      <c r="J112" s="9">
        <v>113161476</v>
      </c>
      <c r="K112" s="9">
        <v>0</v>
      </c>
    </row>
    <row r="113" spans="1:11" ht="12.75" customHeight="1" outlineLevel="2" thickTop="1">
      <c r="A113" s="12" t="s">
        <v>34</v>
      </c>
      <c r="C113" s="6" t="s">
        <v>229</v>
      </c>
    </row>
    <row r="114" spans="1:11" ht="12.75" customHeight="1" outlineLevel="2">
      <c r="A114" s="12" t="s">
        <v>24</v>
      </c>
      <c r="B114" s="5" t="s">
        <v>34</v>
      </c>
      <c r="C114" s="6" t="s">
        <v>229</v>
      </c>
      <c r="D114" s="6" t="s">
        <v>230</v>
      </c>
      <c r="E114" s="5" t="s">
        <v>231</v>
      </c>
      <c r="F114" s="7">
        <v>787500</v>
      </c>
      <c r="G114" s="7">
        <v>0</v>
      </c>
      <c r="H114" s="7">
        <v>787500</v>
      </c>
      <c r="I114" s="7">
        <v>0</v>
      </c>
      <c r="J114" s="7">
        <v>787500</v>
      </c>
      <c r="K114" s="7">
        <v>0</v>
      </c>
    </row>
    <row r="115" spans="1:11" ht="12.75" customHeight="1" outlineLevel="2">
      <c r="A115" s="12" t="s">
        <v>258</v>
      </c>
      <c r="B115" s="5" t="s">
        <v>34</v>
      </c>
      <c r="C115" s="6" t="s">
        <v>229</v>
      </c>
      <c r="D115" s="6" t="s">
        <v>232</v>
      </c>
      <c r="E115" s="5" t="s">
        <v>233</v>
      </c>
      <c r="F115" s="7">
        <v>113242</v>
      </c>
      <c r="G115" s="7">
        <v>0</v>
      </c>
      <c r="H115" s="7">
        <v>113242</v>
      </c>
      <c r="I115" s="7">
        <v>0</v>
      </c>
      <c r="J115" s="7">
        <v>113242</v>
      </c>
      <c r="K115" s="7">
        <v>293701</v>
      </c>
    </row>
    <row r="116" spans="1:11" ht="12.75" customHeight="1" outlineLevel="2">
      <c r="A116" s="12" t="s">
        <v>259</v>
      </c>
      <c r="B116" s="5" t="s">
        <v>34</v>
      </c>
      <c r="C116" s="6" t="s">
        <v>229</v>
      </c>
      <c r="D116" s="6" t="s">
        <v>234</v>
      </c>
      <c r="E116" s="5" t="s">
        <v>235</v>
      </c>
      <c r="F116" s="7">
        <v>1802803</v>
      </c>
      <c r="G116" s="7">
        <v>0</v>
      </c>
      <c r="H116" s="7">
        <v>1802803</v>
      </c>
      <c r="I116" s="7">
        <v>0</v>
      </c>
      <c r="J116" s="7">
        <v>1802803</v>
      </c>
      <c r="K116" s="7">
        <v>638300</v>
      </c>
    </row>
    <row r="117" spans="1:11" ht="12.75" customHeight="1" outlineLevel="2">
      <c r="A117" s="12" t="s">
        <v>260</v>
      </c>
      <c r="B117" s="5" t="s">
        <v>34</v>
      </c>
      <c r="C117" s="6" t="s">
        <v>229</v>
      </c>
      <c r="D117" s="6" t="s">
        <v>236</v>
      </c>
      <c r="E117" s="5" t="s">
        <v>237</v>
      </c>
      <c r="F117" s="7">
        <v>63435</v>
      </c>
      <c r="G117" s="7">
        <v>0</v>
      </c>
      <c r="H117" s="7">
        <v>63435</v>
      </c>
      <c r="I117" s="7">
        <v>0</v>
      </c>
      <c r="J117" s="7">
        <v>63435</v>
      </c>
      <c r="K117" s="7">
        <v>9422</v>
      </c>
    </row>
    <row r="118" spans="1:11" ht="12.75" customHeight="1" outlineLevel="2">
      <c r="A118" s="12" t="s">
        <v>261</v>
      </c>
      <c r="B118" s="5" t="s">
        <v>34</v>
      </c>
      <c r="C118" s="6" t="s">
        <v>229</v>
      </c>
      <c r="D118" s="6" t="s">
        <v>238</v>
      </c>
      <c r="E118" s="5" t="s">
        <v>239</v>
      </c>
      <c r="F118" s="7">
        <v>0</v>
      </c>
      <c r="G118" s="7">
        <v>0</v>
      </c>
      <c r="H118" s="7">
        <v>0</v>
      </c>
      <c r="I118" s="7">
        <v>0</v>
      </c>
      <c r="J118" s="7">
        <v>0</v>
      </c>
      <c r="K118" s="7">
        <v>265170</v>
      </c>
    </row>
    <row r="119" spans="1:11" ht="12.75" customHeight="1" outlineLevel="2">
      <c r="A119" s="12" t="s">
        <v>262</v>
      </c>
      <c r="B119" s="5" t="s">
        <v>34</v>
      </c>
      <c r="C119" s="6" t="s">
        <v>229</v>
      </c>
      <c r="D119" s="6" t="s">
        <v>240</v>
      </c>
      <c r="E119" s="5" t="s">
        <v>241</v>
      </c>
      <c r="F119" s="7">
        <v>19868</v>
      </c>
      <c r="G119" s="7">
        <v>0</v>
      </c>
      <c r="H119" s="7">
        <v>19868</v>
      </c>
      <c r="I119" s="7">
        <v>0</v>
      </c>
      <c r="J119" s="7">
        <v>19868</v>
      </c>
      <c r="K119" s="7">
        <v>268923</v>
      </c>
    </row>
    <row r="120" spans="1:11" ht="12.75" customHeight="1" outlineLevel="2">
      <c r="A120" s="12" t="s">
        <v>263</v>
      </c>
      <c r="B120" s="5" t="s">
        <v>34</v>
      </c>
      <c r="C120" s="6" t="s">
        <v>229</v>
      </c>
      <c r="D120" s="6" t="s">
        <v>242</v>
      </c>
      <c r="E120" s="5" t="s">
        <v>243</v>
      </c>
      <c r="F120" s="7">
        <v>100000</v>
      </c>
      <c r="G120" s="7">
        <v>0</v>
      </c>
      <c r="H120" s="7">
        <v>100000</v>
      </c>
      <c r="I120" s="7">
        <v>0</v>
      </c>
      <c r="J120" s="7">
        <v>100000</v>
      </c>
      <c r="K120" s="7">
        <v>100000</v>
      </c>
    </row>
    <row r="121" spans="1:11" ht="12.75" customHeight="1" outlineLevel="2">
      <c r="A121" s="12" t="s">
        <v>264</v>
      </c>
      <c r="B121" s="5" t="s">
        <v>34</v>
      </c>
      <c r="C121" s="6" t="s">
        <v>229</v>
      </c>
      <c r="D121" s="6" t="s">
        <v>244</v>
      </c>
      <c r="E121" s="5" t="s">
        <v>277</v>
      </c>
      <c r="F121" s="7">
        <v>239423</v>
      </c>
      <c r="G121" s="7">
        <v>0</v>
      </c>
      <c r="H121" s="7">
        <v>239423</v>
      </c>
      <c r="I121" s="7">
        <v>0</v>
      </c>
      <c r="J121" s="7">
        <v>239423</v>
      </c>
      <c r="K121" s="7">
        <v>0</v>
      </c>
    </row>
    <row r="122" spans="1:11" ht="12.75" customHeight="1" outlineLevel="2">
      <c r="A122" s="12" t="s">
        <v>265</v>
      </c>
      <c r="B122" s="5" t="s">
        <v>34</v>
      </c>
      <c r="C122" s="6" t="s">
        <v>229</v>
      </c>
      <c r="D122" s="6" t="s">
        <v>278</v>
      </c>
      <c r="E122" s="5" t="s">
        <v>279</v>
      </c>
      <c r="F122" s="7">
        <v>2530073</v>
      </c>
      <c r="G122" s="7">
        <v>0</v>
      </c>
      <c r="H122" s="7">
        <v>2530073</v>
      </c>
      <c r="I122" s="7">
        <v>0</v>
      </c>
      <c r="J122" s="7">
        <v>2530073</v>
      </c>
      <c r="K122" s="7">
        <v>958422</v>
      </c>
    </row>
    <row r="123" spans="1:11" ht="12.75" customHeight="1" outlineLevel="2">
      <c r="A123" s="12" t="s">
        <v>266</v>
      </c>
      <c r="B123" s="5" t="s">
        <v>34</v>
      </c>
      <c r="C123" s="6" t="s">
        <v>229</v>
      </c>
      <c r="D123" s="6" t="s">
        <v>280</v>
      </c>
      <c r="E123" s="5" t="s">
        <v>281</v>
      </c>
      <c r="F123" s="7">
        <v>151528</v>
      </c>
      <c r="G123" s="7">
        <v>0</v>
      </c>
      <c r="H123" s="7">
        <v>151528</v>
      </c>
      <c r="I123" s="7">
        <v>0</v>
      </c>
      <c r="J123" s="7">
        <v>151528</v>
      </c>
      <c r="K123" s="7">
        <v>150</v>
      </c>
    </row>
    <row r="124" spans="1:11" ht="12.75" customHeight="1" outlineLevel="2">
      <c r="A124" s="12" t="s">
        <v>267</v>
      </c>
      <c r="B124" s="5" t="s">
        <v>34</v>
      </c>
      <c r="C124" s="6" t="s">
        <v>229</v>
      </c>
      <c r="D124" s="6" t="s">
        <v>282</v>
      </c>
      <c r="E124" s="5" t="s">
        <v>217</v>
      </c>
      <c r="F124" s="7">
        <v>0</v>
      </c>
      <c r="G124" s="7">
        <v>0</v>
      </c>
      <c r="H124" s="7">
        <v>0</v>
      </c>
      <c r="I124" s="7">
        <v>0</v>
      </c>
      <c r="J124" s="7">
        <v>0</v>
      </c>
      <c r="K124" s="7">
        <v>1366782</v>
      </c>
    </row>
    <row r="125" spans="1:11" ht="12.75" customHeight="1" outlineLevel="2">
      <c r="A125" s="12" t="s">
        <v>331</v>
      </c>
      <c r="B125" s="5" t="s">
        <v>34</v>
      </c>
      <c r="C125" s="6" t="s">
        <v>229</v>
      </c>
      <c r="D125" s="6" t="s">
        <v>329</v>
      </c>
      <c r="E125" s="5" t="s">
        <v>330</v>
      </c>
      <c r="F125" s="7">
        <v>3652389</v>
      </c>
      <c r="G125" s="7">
        <v>0</v>
      </c>
      <c r="H125" s="7">
        <v>3652389</v>
      </c>
      <c r="I125" s="7">
        <v>0</v>
      </c>
      <c r="J125" s="7">
        <v>3652389</v>
      </c>
      <c r="K125" s="7">
        <v>0</v>
      </c>
    </row>
    <row r="126" spans="1:11" ht="12.75" customHeight="1" outlineLevel="1" thickBot="1">
      <c r="A126" s="12" t="s">
        <v>268</v>
      </c>
      <c r="C126" s="6" t="s">
        <v>229</v>
      </c>
      <c r="E126" s="8" t="s">
        <v>6</v>
      </c>
      <c r="F126" s="9">
        <v>9460261</v>
      </c>
      <c r="G126" s="9">
        <v>0</v>
      </c>
      <c r="H126" s="9">
        <v>9460261</v>
      </c>
      <c r="I126" s="9">
        <v>0</v>
      </c>
      <c r="J126" s="9">
        <v>9460261</v>
      </c>
      <c r="K126" s="9">
        <v>3900870</v>
      </c>
    </row>
    <row r="127" spans="1:11" ht="12.75" customHeight="1" outlineLevel="2" thickTop="1">
      <c r="A127" s="12" t="s">
        <v>34</v>
      </c>
      <c r="C127" s="6" t="s">
        <v>283</v>
      </c>
    </row>
    <row r="128" spans="1:11" ht="12.75" customHeight="1" outlineLevel="2">
      <c r="A128" s="12" t="s">
        <v>269</v>
      </c>
      <c r="B128" s="5" t="s">
        <v>34</v>
      </c>
      <c r="C128" s="6" t="s">
        <v>283</v>
      </c>
      <c r="D128" s="6" t="s">
        <v>284</v>
      </c>
      <c r="E128" s="5" t="s">
        <v>285</v>
      </c>
      <c r="F128" s="7">
        <v>269032</v>
      </c>
      <c r="G128" s="7">
        <v>0</v>
      </c>
      <c r="H128" s="7">
        <v>269032</v>
      </c>
      <c r="I128" s="7">
        <v>0</v>
      </c>
      <c r="J128" s="7">
        <v>269032</v>
      </c>
      <c r="K128" s="7">
        <v>159553</v>
      </c>
    </row>
    <row r="129" spans="1:11" ht="12.75" customHeight="1" outlineLevel="1" thickBot="1">
      <c r="A129" s="12" t="s">
        <v>270</v>
      </c>
      <c r="C129" s="6" t="s">
        <v>283</v>
      </c>
      <c r="E129" s="8" t="s">
        <v>314</v>
      </c>
      <c r="F129" s="9">
        <v>269032</v>
      </c>
      <c r="G129" s="9">
        <v>0</v>
      </c>
      <c r="H129" s="9">
        <v>269032</v>
      </c>
      <c r="I129" s="9">
        <v>0</v>
      </c>
      <c r="J129" s="9">
        <v>269032</v>
      </c>
      <c r="K129" s="9">
        <v>159553</v>
      </c>
    </row>
    <row r="130" spans="1:11" ht="12.75" customHeight="1" outlineLevel="2" thickTop="1">
      <c r="A130" s="12" t="s">
        <v>34</v>
      </c>
      <c r="C130" s="6" t="s">
        <v>286</v>
      </c>
    </row>
    <row r="131" spans="1:11" ht="12.75" customHeight="1" outlineLevel="2">
      <c r="A131" s="12" t="s">
        <v>271</v>
      </c>
      <c r="B131" s="5" t="s">
        <v>34</v>
      </c>
      <c r="C131" s="6" t="s">
        <v>286</v>
      </c>
      <c r="D131" s="6" t="s">
        <v>287</v>
      </c>
      <c r="E131" s="5" t="s">
        <v>288</v>
      </c>
      <c r="F131" s="7">
        <v>1320000</v>
      </c>
      <c r="G131" s="7">
        <v>0</v>
      </c>
      <c r="H131" s="7">
        <v>1320000</v>
      </c>
      <c r="I131" s="7">
        <v>0</v>
      </c>
      <c r="J131" s="7">
        <v>1320000</v>
      </c>
      <c r="K131" s="7">
        <v>375000</v>
      </c>
    </row>
    <row r="132" spans="1:11" ht="12.75" customHeight="1" outlineLevel="2">
      <c r="A132" s="12" t="s">
        <v>272</v>
      </c>
      <c r="B132" s="5" t="s">
        <v>34</v>
      </c>
      <c r="C132" s="6" t="s">
        <v>286</v>
      </c>
      <c r="D132" s="6" t="s">
        <v>289</v>
      </c>
      <c r="E132" s="5" t="s">
        <v>290</v>
      </c>
      <c r="F132" s="7">
        <v>1315000</v>
      </c>
      <c r="G132" s="7">
        <v>0</v>
      </c>
      <c r="H132" s="7">
        <v>1315000</v>
      </c>
      <c r="I132" s="7">
        <v>0</v>
      </c>
      <c r="J132" s="7">
        <v>1315000</v>
      </c>
      <c r="K132" s="7">
        <v>510135</v>
      </c>
    </row>
    <row r="133" spans="1:11" ht="12.75" customHeight="1" outlineLevel="2">
      <c r="A133" s="12" t="s">
        <v>273</v>
      </c>
      <c r="B133" s="5" t="s">
        <v>34</v>
      </c>
      <c r="C133" s="6" t="s">
        <v>286</v>
      </c>
      <c r="D133" s="6" t="s">
        <v>291</v>
      </c>
      <c r="E133" s="5" t="s">
        <v>292</v>
      </c>
      <c r="F133" s="7">
        <v>1285000</v>
      </c>
      <c r="G133" s="7">
        <v>0</v>
      </c>
      <c r="H133" s="7">
        <v>1285000</v>
      </c>
      <c r="I133" s="7">
        <v>0</v>
      </c>
      <c r="J133" s="7">
        <v>1285000</v>
      </c>
      <c r="K133" s="7">
        <v>340000</v>
      </c>
    </row>
    <row r="134" spans="1:11" ht="12.75" customHeight="1" outlineLevel="2">
      <c r="A134" s="12" t="s">
        <v>274</v>
      </c>
      <c r="B134" s="5" t="s">
        <v>34</v>
      </c>
      <c r="C134" s="6" t="s">
        <v>286</v>
      </c>
      <c r="D134" s="6" t="s">
        <v>382</v>
      </c>
      <c r="E134" s="5" t="s">
        <v>383</v>
      </c>
      <c r="F134" s="7">
        <v>67500</v>
      </c>
      <c r="G134" s="7">
        <v>0</v>
      </c>
      <c r="H134" s="7">
        <v>67500</v>
      </c>
      <c r="I134" s="7">
        <v>0</v>
      </c>
      <c r="J134" s="7">
        <v>67500</v>
      </c>
      <c r="K134" s="7">
        <v>0</v>
      </c>
    </row>
    <row r="135" spans="1:11" ht="12.75" customHeight="1" outlineLevel="1" thickBot="1">
      <c r="A135" s="12" t="s">
        <v>275</v>
      </c>
      <c r="C135" s="6" t="s">
        <v>286</v>
      </c>
      <c r="E135" s="8" t="s">
        <v>315</v>
      </c>
      <c r="F135" s="9">
        <v>3987500</v>
      </c>
      <c r="G135" s="9">
        <v>0</v>
      </c>
      <c r="H135" s="9">
        <v>3987500</v>
      </c>
      <c r="I135" s="9">
        <v>0</v>
      </c>
      <c r="J135" s="9">
        <v>3987500</v>
      </c>
      <c r="K135" s="9">
        <v>1225135</v>
      </c>
    </row>
    <row r="136" spans="1:11" ht="12.75" customHeight="1" outlineLevel="2" thickTop="1">
      <c r="A136" s="12" t="s">
        <v>34</v>
      </c>
      <c r="C136" s="6" t="s">
        <v>384</v>
      </c>
    </row>
    <row r="137" spans="1:11" ht="12.75" customHeight="1" outlineLevel="1" thickBot="1">
      <c r="A137" s="12" t="s">
        <v>276</v>
      </c>
      <c r="C137" s="6" t="s">
        <v>384</v>
      </c>
      <c r="E137" s="8" t="s">
        <v>316</v>
      </c>
      <c r="F137" s="9">
        <v>0</v>
      </c>
      <c r="G137" s="9">
        <v>0</v>
      </c>
      <c r="H137" s="9">
        <v>0</v>
      </c>
      <c r="I137" s="9">
        <v>0</v>
      </c>
      <c r="J137" s="9">
        <v>0</v>
      </c>
      <c r="K137" s="9">
        <v>0</v>
      </c>
    </row>
    <row r="138" spans="1:11" ht="12.75" customHeight="1" outlineLevel="2" thickTop="1">
      <c r="A138" s="12" t="s">
        <v>34</v>
      </c>
      <c r="C138" s="6" t="s">
        <v>385</v>
      </c>
    </row>
    <row r="139" spans="1:11" ht="12.75" customHeight="1" outlineLevel="2">
      <c r="A139" s="12" t="s">
        <v>418</v>
      </c>
      <c r="B139" s="5" t="s">
        <v>34</v>
      </c>
      <c r="C139" s="6" t="s">
        <v>385</v>
      </c>
      <c r="D139" s="6" t="s">
        <v>386</v>
      </c>
      <c r="E139" s="5" t="s">
        <v>387</v>
      </c>
      <c r="F139" s="7">
        <v>1414544</v>
      </c>
      <c r="G139" s="7">
        <v>0</v>
      </c>
      <c r="H139" s="7">
        <v>1414544</v>
      </c>
      <c r="I139" s="7">
        <v>0</v>
      </c>
      <c r="J139" s="7">
        <v>1414544</v>
      </c>
      <c r="K139" s="7">
        <v>1778094</v>
      </c>
    </row>
    <row r="140" spans="1:11" ht="12.75" customHeight="1" outlineLevel="2">
      <c r="A140" s="12" t="s">
        <v>419</v>
      </c>
      <c r="B140" s="5" t="s">
        <v>34</v>
      </c>
      <c r="C140" s="6" t="s">
        <v>385</v>
      </c>
      <c r="D140" s="6" t="s">
        <v>388</v>
      </c>
      <c r="E140" s="5" t="s">
        <v>389</v>
      </c>
      <c r="F140" s="7">
        <v>1019641</v>
      </c>
      <c r="G140" s="7">
        <v>0</v>
      </c>
      <c r="H140" s="7">
        <v>1019641</v>
      </c>
      <c r="I140" s="7">
        <v>0</v>
      </c>
      <c r="J140" s="7">
        <v>1019641</v>
      </c>
      <c r="K140" s="7">
        <v>1988712</v>
      </c>
    </row>
    <row r="141" spans="1:11" ht="12.75" customHeight="1" outlineLevel="2">
      <c r="A141" s="12" t="s">
        <v>420</v>
      </c>
      <c r="B141" s="5" t="s">
        <v>34</v>
      </c>
      <c r="C141" s="6" t="s">
        <v>385</v>
      </c>
      <c r="D141" s="6" t="s">
        <v>208</v>
      </c>
      <c r="E141" s="5" t="s">
        <v>209</v>
      </c>
      <c r="F141" s="7">
        <v>6000</v>
      </c>
      <c r="G141" s="7">
        <v>0</v>
      </c>
      <c r="H141" s="7">
        <v>6000</v>
      </c>
      <c r="I141" s="7">
        <v>0</v>
      </c>
      <c r="J141" s="7">
        <v>6000</v>
      </c>
      <c r="K141" s="7">
        <v>5500</v>
      </c>
    </row>
    <row r="142" spans="1:11" ht="12.75" customHeight="1" outlineLevel="2">
      <c r="A142" s="12" t="s">
        <v>421</v>
      </c>
      <c r="B142" s="5" t="s">
        <v>34</v>
      </c>
      <c r="C142" s="6" t="s">
        <v>385</v>
      </c>
      <c r="D142" s="6" t="s">
        <v>210</v>
      </c>
      <c r="E142" s="5" t="s">
        <v>211</v>
      </c>
      <c r="F142" s="7">
        <v>538000</v>
      </c>
      <c r="G142" s="7">
        <v>0</v>
      </c>
      <c r="H142" s="7">
        <v>538000</v>
      </c>
      <c r="I142" s="7">
        <v>0</v>
      </c>
      <c r="J142" s="7">
        <v>538000</v>
      </c>
      <c r="K142" s="7">
        <v>0</v>
      </c>
    </row>
    <row r="143" spans="1:11" ht="12.75" customHeight="1" outlineLevel="1" thickBot="1">
      <c r="A143" s="12" t="s">
        <v>422</v>
      </c>
      <c r="C143" s="6" t="s">
        <v>385</v>
      </c>
      <c r="E143" s="8" t="s">
        <v>317</v>
      </c>
      <c r="F143" s="9">
        <v>2978185</v>
      </c>
      <c r="G143" s="9">
        <v>0</v>
      </c>
      <c r="H143" s="9">
        <v>2978185</v>
      </c>
      <c r="I143" s="9">
        <v>0</v>
      </c>
      <c r="J143" s="9">
        <v>2978185</v>
      </c>
      <c r="K143" s="9">
        <v>3772306</v>
      </c>
    </row>
    <row r="144" spans="1:11" ht="12.75" customHeight="1" outlineLevel="2" thickTop="1">
      <c r="A144" s="12" t="s">
        <v>34</v>
      </c>
      <c r="C144" s="6" t="s">
        <v>409</v>
      </c>
    </row>
    <row r="145" spans="1:11" ht="12.75" customHeight="1" outlineLevel="2">
      <c r="A145" s="12" t="s">
        <v>423</v>
      </c>
      <c r="B145" s="5" t="s">
        <v>34</v>
      </c>
      <c r="C145" s="6" t="s">
        <v>409</v>
      </c>
      <c r="D145" s="6" t="s">
        <v>410</v>
      </c>
      <c r="E145" s="5" t="s">
        <v>411</v>
      </c>
      <c r="F145" s="7">
        <v>2766963</v>
      </c>
      <c r="G145" s="7">
        <v>0</v>
      </c>
      <c r="H145" s="7">
        <v>2766963</v>
      </c>
      <c r="I145" s="7">
        <v>0</v>
      </c>
      <c r="J145" s="7">
        <v>2766963</v>
      </c>
      <c r="K145" s="7">
        <v>0</v>
      </c>
    </row>
    <row r="146" spans="1:11" ht="12.75" customHeight="1" outlineLevel="1" thickBot="1">
      <c r="A146" s="12" t="s">
        <v>424</v>
      </c>
      <c r="C146" s="6" t="s">
        <v>409</v>
      </c>
      <c r="E146" s="8" t="s">
        <v>318</v>
      </c>
      <c r="F146" s="9">
        <v>2766963</v>
      </c>
      <c r="G146" s="9">
        <v>0</v>
      </c>
      <c r="H146" s="9">
        <v>2766963</v>
      </c>
      <c r="I146" s="9">
        <v>0</v>
      </c>
      <c r="J146" s="9">
        <v>2766963</v>
      </c>
      <c r="K146" s="9">
        <v>0</v>
      </c>
    </row>
    <row r="147" spans="1:11" ht="12.75" customHeight="1" thickTop="1" thickBot="1">
      <c r="A147" s="12" t="s">
        <v>319</v>
      </c>
      <c r="C147" s="10" t="s">
        <v>412</v>
      </c>
      <c r="F147" s="9">
        <v>0</v>
      </c>
      <c r="G147" s="9">
        <v>0</v>
      </c>
      <c r="H147" s="9">
        <v>0</v>
      </c>
      <c r="I147" s="9">
        <v>0</v>
      </c>
      <c r="J147" s="9">
        <v>0</v>
      </c>
      <c r="K147" s="9">
        <v>0</v>
      </c>
    </row>
    <row r="148" spans="1:11" ht="12.75" customHeight="1" thickTop="1"/>
  </sheetData>
  <customSheetViews>
    <customSheetView guid="{84FBBE83-FF6F-4C76-A58E-D04643F715A5}" showPageBreaks="1" showGridLines="0" hiddenColumns="1" state="hidden" topLeftCell="D1">
      <pane xSplit="2" ySplit="1" topLeftCell="F2" activePane="bottomRight" state="frozen"/>
      <selection pane="bottomRight" activeCell="A15" sqref="A15"/>
      <pageMargins left="0.78740157480314965" right="0.78740157480314965" top="1.1811023622047245" bottom="0.78740157480314965" header="0.39370078740157483" footer="0.39370078740157483"/>
      <printOptions gridLines="1"/>
      <pageSetup paperSize="9" pageOrder="overThenDown" orientation="landscape" r:id="rId1"/>
      <headerFooter alignWithMargins="0"/>
    </customSheetView>
  </customSheetViews>
  <phoneticPr fontId="7" type="noConversion"/>
  <printOptions gridLines="1"/>
  <pageMargins left="0.78740157480314965" right="0.78740157480314965" top="1.1811023622047245" bottom="0.78740157480314965" header="0.39370078740157483" footer="0.39370078740157483"/>
  <pageSetup paperSize="9" pageOrder="overThenDown" orientation="landscape" r:id="rId2"/>
  <headerFooter alignWithMargins="0"/>
</worksheet>
</file>

<file path=xl/worksheets/sheet10.xml><?xml version="1.0" encoding="utf-8"?>
<worksheet xmlns="http://schemas.openxmlformats.org/spreadsheetml/2006/main" xmlns:r="http://schemas.openxmlformats.org/officeDocument/2006/relationships">
  <dimension ref="A1:K45"/>
  <sheetViews>
    <sheetView workbookViewId="0">
      <selection activeCell="B51" sqref="B51:H53"/>
    </sheetView>
  </sheetViews>
  <sheetFormatPr defaultRowHeight="15.75"/>
  <cols>
    <col min="1" max="1" width="5.125" style="18" customWidth="1"/>
    <col min="2" max="2" width="3.625" style="18" customWidth="1"/>
    <col min="3" max="3" width="24.25" style="18" customWidth="1"/>
    <col min="4" max="4" width="4.375" style="18" customWidth="1"/>
    <col min="5" max="5" width="13.125" style="30" customWidth="1"/>
    <col min="6" max="6" width="13.875" style="18" customWidth="1"/>
  </cols>
  <sheetData>
    <row r="1" spans="1:11">
      <c r="A1" s="14" t="str">
        <f>BS!$A$1</f>
        <v>NIT ISLAMIC EQUITY FUND</v>
      </c>
      <c r="B1" s="14"/>
      <c r="C1" s="14"/>
      <c r="D1" s="14"/>
      <c r="E1" s="14"/>
      <c r="F1" s="14"/>
      <c r="G1" s="389" t="s">
        <v>609</v>
      </c>
    </row>
    <row r="2" spans="1:11">
      <c r="A2" s="59" t="s">
        <v>339</v>
      </c>
      <c r="B2" s="68"/>
      <c r="C2" s="68"/>
      <c r="D2" s="68"/>
      <c r="E2" s="68"/>
      <c r="F2" s="68"/>
    </row>
    <row r="3" spans="1:11">
      <c r="A3" s="103" t="str">
        <f>'P&amp;L'!$A$3</f>
        <v>FOR THE NINE AND THREE MONTHS PERIOD ENDED MARCH 31, 2016</v>
      </c>
      <c r="B3" s="68"/>
      <c r="C3" s="68"/>
      <c r="D3" s="68"/>
      <c r="E3" s="68"/>
      <c r="F3" s="68"/>
    </row>
    <row r="4" spans="1:11">
      <c r="A4" s="103" t="s">
        <v>556</v>
      </c>
      <c r="B4" s="68"/>
      <c r="C4" s="68"/>
      <c r="D4" s="68"/>
      <c r="E4" s="68"/>
      <c r="F4" s="68"/>
    </row>
    <row r="5" spans="1:11">
      <c r="A5" s="103"/>
      <c r="B5" s="68"/>
      <c r="C5" s="68"/>
      <c r="D5" s="68"/>
      <c r="E5" s="68"/>
      <c r="F5" s="68"/>
    </row>
    <row r="6" spans="1:11" ht="24">
      <c r="A6" s="148"/>
      <c r="B6" s="148"/>
      <c r="C6" s="148"/>
      <c r="D6" s="149"/>
      <c r="E6" s="245" t="s">
        <v>608</v>
      </c>
      <c r="F6" s="245" t="s">
        <v>610</v>
      </c>
      <c r="G6" s="245" t="s">
        <v>81</v>
      </c>
    </row>
    <row r="7" spans="1:11">
      <c r="A7" s="148"/>
      <c r="B7" s="148"/>
      <c r="C7" s="148"/>
      <c r="D7" s="149"/>
      <c r="E7" s="317" t="s">
        <v>528</v>
      </c>
      <c r="F7" s="318"/>
      <c r="G7" s="319"/>
      <c r="H7" s="316"/>
      <c r="I7" s="316"/>
      <c r="J7" s="316"/>
      <c r="K7" s="316"/>
    </row>
    <row r="8" spans="1:11">
      <c r="A8" s="160" t="s">
        <v>256</v>
      </c>
      <c r="B8" s="150"/>
      <c r="C8" s="150"/>
      <c r="D8" s="151"/>
      <c r="E8" s="157">
        <f>Distri!E9</f>
        <v>0</v>
      </c>
      <c r="F8" s="157">
        <v>10236793</v>
      </c>
      <c r="G8" s="154">
        <f>F15</f>
        <v>4474785</v>
      </c>
    </row>
    <row r="9" spans="1:11" s="154" customFormat="1" ht="11.25">
      <c r="A9" s="160"/>
    </row>
    <row r="10" spans="1:11">
      <c r="A10" s="162" t="s">
        <v>612</v>
      </c>
      <c r="B10" s="150"/>
      <c r="C10" s="150"/>
      <c r="D10" s="149"/>
      <c r="E10" s="152"/>
      <c r="F10" s="152"/>
      <c r="G10" s="154"/>
    </row>
    <row r="11" spans="1:11">
      <c r="A11" s="164" t="s">
        <v>613</v>
      </c>
      <c r="B11" s="154"/>
      <c r="C11" s="154"/>
      <c r="D11" s="158"/>
      <c r="E11" s="157" t="e">
        <f>Distri!#REF!</f>
        <v>#REF!</v>
      </c>
      <c r="F11" s="161">
        <v>-4797718</v>
      </c>
      <c r="G11" s="154" t="e">
        <f>E11-F11</f>
        <v>#REF!</v>
      </c>
    </row>
    <row r="12" spans="1:11" s="154" customFormat="1" ht="11.25">
      <c r="A12" s="160"/>
    </row>
    <row r="13" spans="1:11">
      <c r="A13" s="160" t="s">
        <v>558</v>
      </c>
      <c r="B13" s="154"/>
      <c r="C13" s="154"/>
      <c r="D13" s="154"/>
      <c r="E13" s="154">
        <f>Distri!G16</f>
        <v>-39477</v>
      </c>
      <c r="F13" s="154">
        <v>-964290</v>
      </c>
      <c r="G13" s="154" t="e">
        <f>Distri!#REF!</f>
        <v>#REF!</v>
      </c>
    </row>
    <row r="14" spans="1:11" s="154" customFormat="1" ht="11.25">
      <c r="A14" s="160"/>
    </row>
    <row r="15" spans="1:11" ht="16.5" thickBot="1">
      <c r="A15" s="160" t="s">
        <v>171</v>
      </c>
      <c r="B15" s="154"/>
      <c r="C15" s="154"/>
      <c r="D15" s="154"/>
      <c r="E15" s="166" t="e">
        <f>E8+E11+E13</f>
        <v>#REF!</v>
      </c>
      <c r="F15" s="166">
        <f>F8+F11+F13</f>
        <v>4474785</v>
      </c>
      <c r="G15" s="166" t="e">
        <f>G8+G11+G13</f>
        <v>#REF!</v>
      </c>
    </row>
    <row r="16" spans="1:11" ht="16.5" thickTop="1">
      <c r="A16" s="160"/>
      <c r="B16" s="154"/>
      <c r="C16" s="154"/>
      <c r="D16" s="154"/>
      <c r="E16" s="154"/>
      <c r="F16" s="157"/>
      <c r="G16" s="315"/>
    </row>
    <row r="17" spans="1:6">
      <c r="A17" s="163"/>
      <c r="B17" s="159"/>
      <c r="C17" s="159"/>
      <c r="D17" s="159"/>
      <c r="E17"/>
      <c r="F17" s="315"/>
    </row>
    <row r="18" spans="1:6">
      <c r="A18" s="160"/>
      <c r="B18" s="159"/>
      <c r="C18" s="159"/>
      <c r="D18" s="159"/>
      <c r="E18"/>
      <c r="F18" s="315"/>
    </row>
    <row r="19" spans="1:6">
      <c r="A19" s="35"/>
      <c r="E19"/>
      <c r="F19"/>
    </row>
    <row r="20" spans="1:6">
      <c r="A20" s="69"/>
      <c r="B20" s="55"/>
      <c r="C20" s="55"/>
      <c r="D20" s="55"/>
      <c r="E20"/>
      <c r="F20"/>
    </row>
    <row r="21" spans="1:6">
      <c r="A21" s="92"/>
      <c r="B21" s="82"/>
      <c r="C21" s="82"/>
      <c r="D21" s="82"/>
      <c r="E21" s="82"/>
      <c r="F21" s="82"/>
    </row>
    <row r="22" spans="1:6">
      <c r="A22" s="63"/>
      <c r="B22" s="63"/>
      <c r="C22" s="63"/>
      <c r="D22" s="63"/>
      <c r="E22" s="63"/>
      <c r="F22" s="63"/>
    </row>
    <row r="23" spans="1:6">
      <c r="A23" s="180"/>
      <c r="B23" s="180"/>
      <c r="C23" s="180"/>
      <c r="D23" s="180"/>
      <c r="E23" s="180"/>
      <c r="F23" s="180"/>
    </row>
    <row r="24" spans="1:6">
      <c r="A24" s="180"/>
      <c r="B24" s="180"/>
      <c r="C24" s="180"/>
      <c r="D24" s="180"/>
      <c r="E24" s="180"/>
      <c r="F24" s="180"/>
    </row>
    <row r="25" spans="1:6">
      <c r="A25" s="16"/>
      <c r="B25" s="180"/>
      <c r="C25" s="16"/>
      <c r="D25" s="16"/>
      <c r="E25" s="17"/>
      <c r="F25" s="16"/>
    </row>
    <row r="26" spans="1:6">
      <c r="A26" s="303"/>
      <c r="B26" s="42"/>
      <c r="C26" s="15"/>
      <c r="D26" s="15"/>
      <c r="E26" s="15"/>
      <c r="F26" s="15"/>
    </row>
    <row r="27" spans="1:6">
      <c r="A27" s="303"/>
      <c r="B27" s="42"/>
      <c r="C27" s="15"/>
      <c r="D27" s="15"/>
      <c r="E27" s="15"/>
      <c r="F27" s="15"/>
    </row>
    <row r="28" spans="1:6">
      <c r="A28" s="42"/>
      <c r="B28" s="42"/>
      <c r="C28" s="42"/>
      <c r="D28" s="15"/>
      <c r="E28" s="15"/>
      <c r="F28" s="15"/>
    </row>
    <row r="29" spans="1:6">
      <c r="A29" s="42"/>
      <c r="B29" s="42"/>
      <c r="C29" s="42"/>
      <c r="D29" s="15"/>
      <c r="E29" s="15"/>
      <c r="F29" s="15"/>
    </row>
    <row r="30" spans="1:6">
      <c r="A30" s="42"/>
      <c r="B30" s="42"/>
      <c r="C30" s="42"/>
      <c r="D30" s="42"/>
      <c r="E30" s="42"/>
      <c r="F30" s="42"/>
    </row>
    <row r="31" spans="1:6">
      <c r="A31" s="303"/>
      <c r="B31" s="42"/>
      <c r="C31" s="304"/>
      <c r="D31" s="304"/>
      <c r="E31" s="304"/>
      <c r="F31" s="304"/>
    </row>
    <row r="32" spans="1:6">
      <c r="A32" s="42"/>
      <c r="B32" s="304"/>
      <c r="C32" s="42"/>
      <c r="D32" s="42"/>
      <c r="E32" s="302"/>
      <c r="F32" s="42"/>
    </row>
    <row r="33" spans="1:6">
      <c r="A33" s="42"/>
      <c r="B33" s="42"/>
      <c r="C33" s="42"/>
      <c r="D33" s="42"/>
      <c r="E33" s="302"/>
      <c r="F33" s="42"/>
    </row>
    <row r="34" spans="1:6">
      <c r="A34" s="42"/>
      <c r="B34" s="42"/>
      <c r="C34" s="42"/>
      <c r="D34" s="42"/>
      <c r="E34" s="302"/>
      <c r="F34" s="42"/>
    </row>
    <row r="35" spans="1:6">
      <c r="A35" s="15"/>
      <c r="B35" s="42"/>
      <c r="C35" s="42"/>
      <c r="D35" s="42"/>
      <c r="E35" s="302"/>
      <c r="F35" s="42"/>
    </row>
    <row r="36" spans="1:6">
      <c r="A36" s="15"/>
      <c r="B36" s="42"/>
      <c r="C36" s="42"/>
      <c r="D36" s="42"/>
      <c r="E36" s="302"/>
      <c r="F36" s="42"/>
    </row>
    <row r="37" spans="1:6">
      <c r="A37" s="15"/>
      <c r="B37" s="42"/>
      <c r="C37" s="42"/>
      <c r="D37" s="42"/>
      <c r="E37" s="302"/>
      <c r="F37" s="42"/>
    </row>
    <row r="38" spans="1:6">
      <c r="A38" s="14"/>
      <c r="B38" s="67"/>
      <c r="C38" s="67"/>
      <c r="D38" s="67"/>
      <c r="E38" s="124"/>
      <c r="F38" s="67"/>
    </row>
    <row r="39" spans="1:6">
      <c r="A39" s="14"/>
      <c r="B39" s="67"/>
      <c r="C39" s="67"/>
      <c r="D39" s="67"/>
      <c r="E39" s="124"/>
      <c r="F39" s="67"/>
    </row>
    <row r="40" spans="1:6">
      <c r="A40" s="14"/>
      <c r="B40" s="67"/>
      <c r="C40" s="67"/>
      <c r="D40" s="67"/>
      <c r="E40" s="124"/>
      <c r="F40" s="67"/>
    </row>
    <row r="41" spans="1:6">
      <c r="A41" s="14"/>
      <c r="B41" s="67"/>
      <c r="C41" s="67"/>
      <c r="D41" s="67"/>
      <c r="E41" s="124"/>
      <c r="F41" s="67"/>
    </row>
    <row r="42" spans="1:6">
      <c r="A42" s="16"/>
      <c r="B42" s="67"/>
      <c r="C42" s="16"/>
      <c r="D42" s="17"/>
      <c r="E42" s="18"/>
      <c r="F42" s="25"/>
    </row>
    <row r="43" spans="1:6">
      <c r="A43" s="16"/>
      <c r="B43" s="16"/>
      <c r="C43" s="16"/>
      <c r="D43" s="17"/>
      <c r="E43" s="18"/>
      <c r="F43" s="25"/>
    </row>
    <row r="44" spans="1:6">
      <c r="A44" s="179"/>
      <c r="B44" s="16"/>
      <c r="C44" s="179"/>
      <c r="D44" s="179"/>
      <c r="E44" s="179"/>
      <c r="F44" s="179"/>
    </row>
    <row r="45" spans="1:6">
      <c r="B45" s="179"/>
    </row>
  </sheetData>
  <customSheetViews>
    <customSheetView guid="{84FBBE83-FF6F-4C76-A58E-D04643F715A5}">
      <selection activeCell="F12" sqref="F11:F12"/>
      <pageMargins left="0.7" right="0.7" top="0.75" bottom="0.75" header="0.3" footer="0.3"/>
      <pageSetup orientation="portrait" r:id="rId1"/>
    </customSheetView>
  </customSheetView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sheetPr codeName="Sheet11">
    <tabColor indexed="11"/>
  </sheetPr>
  <dimension ref="A1:FS55"/>
  <sheetViews>
    <sheetView view="pageBreakPreview" topLeftCell="B1" zoomScaleSheetLayoutView="100" workbookViewId="0">
      <selection activeCell="G60" sqref="G60"/>
    </sheetView>
  </sheetViews>
  <sheetFormatPr defaultRowHeight="12"/>
  <cols>
    <col min="1" max="1" width="5.125" style="94" customWidth="1"/>
    <col min="2" max="2" width="3.625" style="411" customWidth="1"/>
    <col min="3" max="3" width="41.625" style="411" customWidth="1"/>
    <col min="4" max="4" width="5.875" style="411" customWidth="1"/>
    <col min="5" max="5" width="6.125" style="411" customWidth="1"/>
    <col min="6" max="6" width="1.25" style="411" customWidth="1"/>
    <col min="7" max="7" width="16.25" style="411" customWidth="1"/>
    <col min="8" max="8" width="1.25" style="411" customWidth="1"/>
    <col min="9" max="16384" width="9" style="411"/>
  </cols>
  <sheetData>
    <row r="1" spans="1:8">
      <c r="A1" s="14" t="s">
        <v>653</v>
      </c>
      <c r="B1" s="101"/>
      <c r="C1" s="101"/>
      <c r="D1" s="101"/>
      <c r="G1" s="102"/>
      <c r="H1" s="102"/>
    </row>
    <row r="2" spans="1:8">
      <c r="A2" s="480" t="s">
        <v>773</v>
      </c>
      <c r="B2" s="103"/>
      <c r="C2" s="103"/>
      <c r="D2" s="101"/>
      <c r="G2" s="102"/>
      <c r="H2" s="102"/>
    </row>
    <row r="3" spans="1:8" s="94" customFormat="1">
      <c r="A3" s="103" t="s">
        <v>800</v>
      </c>
      <c r="B3" s="103"/>
      <c r="C3" s="103"/>
      <c r="D3" s="101"/>
      <c r="F3" s="411"/>
      <c r="G3" s="104"/>
      <c r="H3" s="104"/>
    </row>
    <row r="4" spans="1:8" s="94" customFormat="1">
      <c r="A4" s="103"/>
      <c r="B4" s="103"/>
      <c r="C4" s="103"/>
      <c r="D4" s="101"/>
      <c r="F4" s="612"/>
      <c r="G4" s="610" t="s">
        <v>801</v>
      </c>
      <c r="H4" s="104"/>
    </row>
    <row r="5" spans="1:8" s="94" customFormat="1">
      <c r="A5" s="103"/>
      <c r="B5" s="103"/>
      <c r="C5" s="103"/>
      <c r="D5" s="101"/>
      <c r="F5" s="613"/>
      <c r="G5" s="610" t="s">
        <v>797</v>
      </c>
      <c r="H5" s="104"/>
    </row>
    <row r="6" spans="1:8" s="39" customFormat="1" hidden="1">
      <c r="D6" s="51"/>
      <c r="F6" s="185"/>
      <c r="G6" s="610" t="s">
        <v>403</v>
      </c>
      <c r="H6" s="408"/>
    </row>
    <row r="7" spans="1:8" s="39" customFormat="1">
      <c r="D7" s="416"/>
      <c r="F7" s="441"/>
      <c r="G7" s="609" t="s">
        <v>529</v>
      </c>
      <c r="H7" s="441"/>
    </row>
    <row r="8" spans="1:8">
      <c r="A8" s="104"/>
      <c r="B8" s="104"/>
      <c r="C8" s="104"/>
      <c r="D8" s="106"/>
      <c r="F8" s="201"/>
      <c r="G8" s="201"/>
      <c r="H8" s="201"/>
    </row>
    <row r="9" spans="1:8">
      <c r="A9" s="614" t="s">
        <v>406</v>
      </c>
      <c r="B9" s="104"/>
      <c r="C9" s="104"/>
      <c r="D9" s="94"/>
      <c r="F9" s="94"/>
      <c r="G9" s="106">
        <v>4362492</v>
      </c>
      <c r="H9" s="106"/>
    </row>
    <row r="10" spans="1:8">
      <c r="A10" s="615" t="s">
        <v>751</v>
      </c>
      <c r="B10" s="104"/>
      <c r="C10" s="104"/>
      <c r="D10" s="94"/>
      <c r="F10" s="94"/>
      <c r="G10" s="106"/>
      <c r="H10" s="106"/>
    </row>
    <row r="11" spans="1:8">
      <c r="A11" s="614"/>
      <c r="B11" s="104"/>
      <c r="C11" s="104"/>
      <c r="D11" s="94"/>
      <c r="F11" s="94"/>
      <c r="G11" s="106"/>
      <c r="H11" s="106"/>
    </row>
    <row r="12" spans="1:8" s="94" customFormat="1">
      <c r="A12" s="94" t="s">
        <v>866</v>
      </c>
      <c r="B12" s="104"/>
      <c r="C12" s="104"/>
      <c r="G12" s="204">
        <v>1661942.6600500001</v>
      </c>
      <c r="H12" s="106"/>
    </row>
    <row r="13" spans="1:8" s="94" customFormat="1">
      <c r="B13" s="104"/>
      <c r="C13" s="104"/>
      <c r="G13" s="205"/>
      <c r="H13" s="106"/>
    </row>
    <row r="14" spans="1:8" s="94" customFormat="1">
      <c r="A14" s="94" t="s">
        <v>865</v>
      </c>
      <c r="B14" s="104"/>
      <c r="C14" s="104"/>
      <c r="G14" s="206">
        <v>-847496.73469000007</v>
      </c>
    </row>
    <row r="15" spans="1:8" s="94" customFormat="1">
      <c r="B15" s="104"/>
      <c r="C15" s="104"/>
      <c r="G15" s="107">
        <v>814445.92535999999</v>
      </c>
      <c r="H15" s="107"/>
    </row>
    <row r="16" spans="1:8" s="94" customFormat="1">
      <c r="B16" s="104"/>
      <c r="C16" s="104"/>
      <c r="G16" s="107"/>
      <c r="H16" s="107"/>
    </row>
    <row r="17" spans="1:175" s="94" customFormat="1">
      <c r="A17" s="94" t="s">
        <v>636</v>
      </c>
    </row>
    <row r="18" spans="1:175">
      <c r="A18" s="395" t="s">
        <v>637</v>
      </c>
      <c r="B18" s="94"/>
      <c r="C18" s="94"/>
      <c r="D18" s="94"/>
      <c r="F18" s="94"/>
      <c r="G18" s="210"/>
      <c r="H18" s="210"/>
      <c r="FS18" s="211"/>
    </row>
    <row r="19" spans="1:175">
      <c r="A19" s="209" t="s">
        <v>839</v>
      </c>
      <c r="B19" s="94"/>
      <c r="C19" s="94"/>
      <c r="D19" s="94"/>
      <c r="F19" s="94"/>
      <c r="G19" s="518">
        <v>-2061</v>
      </c>
      <c r="H19" s="210"/>
      <c r="FS19" s="211"/>
    </row>
    <row r="20" spans="1:175">
      <c r="A20" s="209" t="s">
        <v>772</v>
      </c>
      <c r="B20" s="94"/>
      <c r="C20" s="94"/>
      <c r="D20" s="94"/>
      <c r="F20" s="94"/>
      <c r="G20" s="519">
        <v>5223</v>
      </c>
      <c r="H20" s="210"/>
      <c r="FS20" s="211"/>
    </row>
    <row r="21" spans="1:175">
      <c r="A21" s="209"/>
      <c r="B21" s="94"/>
      <c r="C21" s="94"/>
      <c r="D21" s="94"/>
      <c r="F21" s="94"/>
      <c r="G21" s="210">
        <v>3162</v>
      </c>
      <c r="H21" s="210"/>
      <c r="FS21" s="211"/>
    </row>
    <row r="22" spans="1:175">
      <c r="A22" s="212" t="s">
        <v>859</v>
      </c>
      <c r="B22" s="104"/>
      <c r="C22" s="104"/>
      <c r="F22" s="94"/>
      <c r="G22" s="213"/>
      <c r="H22" s="213"/>
    </row>
    <row r="23" spans="1:175">
      <c r="A23" s="214" t="s">
        <v>860</v>
      </c>
      <c r="B23" s="104"/>
      <c r="C23" s="104"/>
      <c r="F23" s="94"/>
      <c r="G23" s="213"/>
      <c r="H23" s="213"/>
    </row>
    <row r="24" spans="1:175">
      <c r="A24" s="395"/>
      <c r="B24" s="104"/>
      <c r="C24" s="104"/>
      <c r="F24" s="94"/>
      <c r="G24" s="527">
        <v>-57080</v>
      </c>
      <c r="H24" s="213"/>
    </row>
    <row r="25" spans="1:175" s="105" customFormat="1">
      <c r="B25" s="104"/>
      <c r="C25" s="104"/>
      <c r="F25" s="94"/>
      <c r="G25" s="528"/>
      <c r="H25" s="213"/>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row>
    <row r="26" spans="1:175">
      <c r="A26" s="217" t="s">
        <v>755</v>
      </c>
      <c r="F26" s="18"/>
      <c r="G26" s="27">
        <v>705</v>
      </c>
    </row>
    <row r="27" spans="1:175">
      <c r="F27" s="18"/>
      <c r="G27" s="27"/>
    </row>
    <row r="28" spans="1:175">
      <c r="A28" s="217" t="s">
        <v>756</v>
      </c>
      <c r="F28" s="18"/>
      <c r="G28" s="27">
        <v>-40182</v>
      </c>
    </row>
    <row r="29" spans="1:175">
      <c r="F29" s="18"/>
      <c r="G29" s="29"/>
    </row>
    <row r="30" spans="1:175">
      <c r="F30" s="94"/>
      <c r="G30" s="220">
        <v>-96557</v>
      </c>
    </row>
    <row r="31" spans="1:175">
      <c r="F31" s="94"/>
      <c r="G31" s="94"/>
    </row>
    <row r="32" spans="1:175">
      <c r="A32" s="212" t="s">
        <v>752</v>
      </c>
      <c r="F32" s="616"/>
      <c r="G32" s="617"/>
      <c r="H32" s="618"/>
    </row>
    <row r="33" spans="1:175">
      <c r="A33" s="214" t="s">
        <v>753</v>
      </c>
      <c r="F33" s="616"/>
      <c r="G33" s="617"/>
      <c r="H33" s="618"/>
    </row>
    <row r="34" spans="1:175">
      <c r="A34" s="395" t="s">
        <v>754</v>
      </c>
      <c r="F34" s="616"/>
      <c r="G34" s="572">
        <v>-5223</v>
      </c>
      <c r="H34" s="594"/>
    </row>
    <row r="35" spans="1:175">
      <c r="F35" s="94"/>
      <c r="G35" s="94"/>
    </row>
    <row r="36" spans="1:175">
      <c r="F36" s="94"/>
      <c r="G36" s="94"/>
    </row>
    <row r="37" spans="1:175" s="105" customFormat="1" ht="12.75" thickBot="1">
      <c r="A37" s="101" t="s">
        <v>157</v>
      </c>
      <c r="B37" s="101"/>
      <c r="C37" s="101"/>
      <c r="F37" s="94"/>
      <c r="G37" s="364">
        <v>5078319.9253599998</v>
      </c>
      <c r="H37" s="107"/>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row>
    <row r="38" spans="1:175" s="105" customFormat="1" ht="12.75" thickTop="1">
      <c r="A38" s="615" t="s">
        <v>813</v>
      </c>
      <c r="B38" s="108"/>
      <c r="C38" s="108"/>
      <c r="D38" s="108"/>
      <c r="F38" s="94"/>
      <c r="G38" s="108"/>
      <c r="H38" s="108"/>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row>
    <row r="39" spans="1:175" s="105" customFormat="1">
      <c r="A39" s="108"/>
      <c r="B39" s="108"/>
      <c r="C39" s="108"/>
      <c r="D39" s="108"/>
      <c r="G39" s="142"/>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row>
    <row r="40" spans="1:175" s="16" customFormat="1">
      <c r="A40" s="410" t="s">
        <v>873</v>
      </c>
      <c r="B40" s="440"/>
      <c r="C40" s="440"/>
      <c r="D40" s="440"/>
      <c r="F40" s="440"/>
      <c r="G40" s="440"/>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row>
    <row r="41" spans="1:175" s="16" customFormat="1">
      <c r="D41" s="63"/>
      <c r="F41" s="63"/>
      <c r="G41" s="63"/>
      <c r="H41" s="25"/>
    </row>
    <row r="42" spans="1:175" s="16" customFormat="1">
      <c r="D42" s="63"/>
      <c r="F42" s="63"/>
      <c r="G42" s="63"/>
      <c r="H42" s="25"/>
    </row>
    <row r="43" spans="1:175" s="16" customFormat="1">
      <c r="D43" s="63"/>
      <c r="F43" s="63"/>
      <c r="G43" s="63"/>
      <c r="H43" s="25"/>
    </row>
    <row r="44" spans="1:175" s="16" customFormat="1">
      <c r="D44" s="63"/>
      <c r="F44" s="63"/>
      <c r="G44" s="63"/>
      <c r="H44" s="25"/>
    </row>
    <row r="45" spans="1:175" s="16" customFormat="1">
      <c r="D45" s="63"/>
      <c r="F45" s="63"/>
      <c r="G45" s="63"/>
      <c r="H45" s="25"/>
    </row>
    <row r="46" spans="1:175" s="16" customFormat="1">
      <c r="D46" s="63"/>
      <c r="F46" s="63"/>
      <c r="G46" s="63"/>
      <c r="H46" s="25"/>
    </row>
    <row r="47" spans="1:175" s="16" customFormat="1">
      <c r="D47" s="619"/>
      <c r="F47" s="619"/>
      <c r="G47" s="619"/>
      <c r="H47" s="25"/>
    </row>
    <row r="48" spans="1:175" s="16" customFormat="1">
      <c r="A48" s="289" t="s">
        <v>874</v>
      </c>
      <c r="B48" s="67"/>
      <c r="C48" s="14"/>
      <c r="D48" s="619"/>
      <c r="F48" s="619"/>
      <c r="G48" s="619"/>
      <c r="H48" s="25"/>
    </row>
    <row r="49" spans="1:8" s="16" customFormat="1">
      <c r="A49" s="289" t="s">
        <v>219</v>
      </c>
      <c r="B49" s="67"/>
      <c r="C49" s="14"/>
      <c r="F49" s="25"/>
      <c r="G49" s="17"/>
      <c r="H49" s="25"/>
    </row>
    <row r="50" spans="1:8" s="16" customFormat="1">
      <c r="A50" s="67"/>
      <c r="B50" s="67"/>
      <c r="C50" s="67"/>
      <c r="D50" s="15"/>
      <c r="F50" s="15"/>
      <c r="G50" s="15"/>
      <c r="H50" s="42"/>
    </row>
    <row r="51" spans="1:8" s="16" customFormat="1">
      <c r="A51" s="67"/>
      <c r="B51" s="67"/>
      <c r="C51" s="67"/>
      <c r="D51" s="15"/>
      <c r="F51" s="15"/>
      <c r="G51" s="15"/>
      <c r="H51" s="42"/>
    </row>
    <row r="52" spans="1:8" s="16" customFormat="1">
      <c r="A52" s="67"/>
      <c r="B52" s="67"/>
      <c r="C52" s="67"/>
      <c r="D52" s="15"/>
      <c r="F52" s="15"/>
      <c r="G52" s="15"/>
      <c r="H52" s="15"/>
    </row>
    <row r="53" spans="1:8" s="16" customFormat="1">
      <c r="A53" s="289" t="s">
        <v>200</v>
      </c>
      <c r="B53" s="43"/>
      <c r="C53" s="43"/>
      <c r="D53" s="15"/>
      <c r="F53" s="15"/>
      <c r="G53" s="15"/>
      <c r="H53" s="15"/>
    </row>
    <row r="54" spans="1:8" s="16" customFormat="1">
      <c r="A54" s="67"/>
      <c r="B54" s="67"/>
      <c r="C54" s="67"/>
      <c r="D54" s="42"/>
      <c r="F54" s="42"/>
      <c r="G54" s="42"/>
      <c r="H54" s="42"/>
    </row>
    <row r="55" spans="1:8" s="45" customFormat="1">
      <c r="A55" s="67"/>
      <c r="B55" s="67"/>
      <c r="C55" s="67"/>
      <c r="D55" s="304"/>
      <c r="F55" s="304"/>
      <c r="G55" s="304"/>
      <c r="H55" s="304"/>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phoneticPr fontId="0" type="noConversion"/>
  <printOptions horizontalCentered="1"/>
  <pageMargins left="0.75" right="0.5" top="0.5" bottom="0.25" header="0.5" footer="0.5"/>
  <pageSetup paperSize="9" fitToWidth="12" fitToHeight="12" orientation="portrait" r:id="rId2"/>
  <headerFooter alignWithMargins="0">
    <oddFooter>&amp;C5 of 11</oddFooter>
  </headerFooter>
</worksheet>
</file>

<file path=xl/worksheets/sheet12.xml><?xml version="1.0" encoding="utf-8"?>
<worksheet xmlns="http://schemas.openxmlformats.org/spreadsheetml/2006/main" xmlns:r="http://schemas.openxmlformats.org/officeDocument/2006/relationships">
  <sheetPr codeName="Sheet21">
    <tabColor indexed="57"/>
  </sheetPr>
  <dimension ref="A1:IM48"/>
  <sheetViews>
    <sheetView view="pageBreakPreview" zoomScale="90" zoomScaleSheetLayoutView="90" workbookViewId="0">
      <selection activeCell="H1" sqref="H1"/>
    </sheetView>
  </sheetViews>
  <sheetFormatPr defaultRowHeight="12"/>
  <cols>
    <col min="1" max="1" width="5.125" style="94" customWidth="1"/>
    <col min="2" max="2" width="3.625" style="95" customWidth="1"/>
    <col min="3" max="3" width="41.625" style="95" customWidth="1"/>
    <col min="4" max="5" width="5.125" style="95" customWidth="1"/>
    <col min="6" max="6" width="14.125" style="95" customWidth="1"/>
    <col min="7" max="7" width="13.75" style="95" customWidth="1"/>
    <col min="8" max="8" width="12.375" style="95" customWidth="1"/>
    <col min="9" max="16384" width="9" style="95"/>
  </cols>
  <sheetData>
    <row r="1" spans="1:8">
      <c r="A1" s="14" t="str">
        <f>[46]BS!$A$1</f>
        <v>NATIONAL INVESTMENT (UNIT) TRUST</v>
      </c>
      <c r="B1" s="101"/>
      <c r="C1" s="101"/>
      <c r="D1" s="101"/>
      <c r="E1" s="101"/>
      <c r="F1" s="102"/>
      <c r="G1" s="102"/>
      <c r="H1" s="388" t="s">
        <v>609</v>
      </c>
    </row>
    <row r="2" spans="1:8">
      <c r="A2" s="103" t="s">
        <v>80</v>
      </c>
      <c r="B2" s="103"/>
      <c r="C2" s="103"/>
      <c r="D2" s="101"/>
      <c r="E2" s="101"/>
      <c r="F2" s="102"/>
      <c r="G2" s="102"/>
      <c r="H2" s="102"/>
    </row>
    <row r="3" spans="1:8" s="94" customFormat="1">
      <c r="A3" s="103" t="s">
        <v>522</v>
      </c>
      <c r="B3" s="103"/>
      <c r="C3" s="103"/>
      <c r="D3" s="101"/>
      <c r="E3" s="101"/>
      <c r="F3" s="104"/>
      <c r="G3" s="104"/>
      <c r="H3" s="104"/>
    </row>
    <row r="4" spans="1:8" s="94" customFormat="1">
      <c r="A4" s="103" t="s">
        <v>556</v>
      </c>
      <c r="B4" s="103"/>
      <c r="C4" s="103"/>
      <c r="D4" s="101"/>
      <c r="E4" s="101"/>
      <c r="F4" s="104" t="s">
        <v>606</v>
      </c>
      <c r="G4" s="104" t="s">
        <v>607</v>
      </c>
      <c r="H4" s="104"/>
    </row>
    <row r="5" spans="1:8" ht="37.5" customHeight="1">
      <c r="A5" s="104"/>
      <c r="B5" s="104"/>
      <c r="C5" s="104"/>
      <c r="D5" s="199"/>
      <c r="E5" s="199"/>
      <c r="F5" s="245" t="s">
        <v>608</v>
      </c>
      <c r="G5" s="245" t="s">
        <v>610</v>
      </c>
      <c r="H5" s="245" t="s">
        <v>81</v>
      </c>
    </row>
    <row r="6" spans="1:8">
      <c r="A6" s="104"/>
      <c r="B6" s="104"/>
      <c r="C6" s="104"/>
      <c r="D6" s="106"/>
      <c r="E6" s="106"/>
      <c r="F6" s="200"/>
      <c r="G6" s="200"/>
      <c r="H6" s="200"/>
    </row>
    <row r="7" spans="1:8">
      <c r="A7" s="104"/>
      <c r="B7" s="104"/>
      <c r="C7" s="104"/>
      <c r="D7" s="106"/>
      <c r="E7" s="106"/>
      <c r="F7" s="201"/>
      <c r="G7" s="201"/>
      <c r="H7" s="48"/>
    </row>
    <row r="8" spans="1:8">
      <c r="A8" s="104"/>
      <c r="B8" s="104"/>
      <c r="C8" s="104"/>
      <c r="D8" s="106"/>
      <c r="E8" s="106"/>
      <c r="F8" s="201"/>
      <c r="G8" s="201"/>
      <c r="H8" s="201"/>
    </row>
    <row r="9" spans="1:8">
      <c r="A9" s="104" t="s">
        <v>87</v>
      </c>
      <c r="B9" s="104"/>
      <c r="C9" s="104"/>
      <c r="D9" s="106"/>
      <c r="E9" s="94"/>
      <c r="F9" s="106">
        <f>UHF!G9</f>
        <v>4362492</v>
      </c>
      <c r="G9" s="106">
        <v>41487495</v>
      </c>
      <c r="H9" s="106">
        <f>G36</f>
        <v>40776217</v>
      </c>
    </row>
    <row r="10" spans="1:8" s="94" customFormat="1">
      <c r="A10" s="104"/>
      <c r="B10" s="104"/>
      <c r="C10" s="104"/>
      <c r="D10" s="106"/>
      <c r="F10" s="202"/>
      <c r="G10" s="202"/>
      <c r="H10" s="202"/>
    </row>
    <row r="11" spans="1:8" s="94" customFormat="1">
      <c r="A11" s="203" t="s">
        <v>88</v>
      </c>
      <c r="B11" s="104"/>
      <c r="C11" s="104"/>
      <c r="D11" s="106"/>
      <c r="F11" s="204">
        <f>UHF!G12</f>
        <v>1661942.6600500001</v>
      </c>
      <c r="G11" s="204">
        <v>1888016</v>
      </c>
      <c r="H11" s="204">
        <f>F11-G11</f>
        <v>-226073.33994999994</v>
      </c>
    </row>
    <row r="12" spans="1:8" s="94" customFormat="1">
      <c r="A12" s="203"/>
      <c r="B12" s="104"/>
      <c r="C12" s="104"/>
      <c r="D12" s="106"/>
      <c r="F12" s="205"/>
      <c r="G12" s="205"/>
      <c r="H12" s="205"/>
    </row>
    <row r="13" spans="1:8" s="94" customFormat="1">
      <c r="A13" s="203" t="s">
        <v>296</v>
      </c>
      <c r="B13" s="104"/>
      <c r="C13" s="104"/>
      <c r="D13" s="106"/>
      <c r="F13" s="206">
        <f>UHF!G14</f>
        <v>-847496.73469000007</v>
      </c>
      <c r="G13" s="206">
        <v>-7763848</v>
      </c>
      <c r="H13" s="206">
        <f>F13-G13</f>
        <v>6916351.2653099997</v>
      </c>
    </row>
    <row r="14" spans="1:8" s="94" customFormat="1">
      <c r="B14" s="104"/>
      <c r="C14" s="104"/>
      <c r="D14" s="207"/>
      <c r="F14" s="107">
        <f>SUM(F11:F13)</f>
        <v>814445.92535999999</v>
      </c>
      <c r="G14" s="107">
        <f>SUM(G11:G13)</f>
        <v>-5875832</v>
      </c>
      <c r="H14" s="107">
        <f>SUM(H11:H13)</f>
        <v>6690277.9253599998</v>
      </c>
    </row>
    <row r="15" spans="1:8" s="94" customFormat="1">
      <c r="B15" s="104"/>
      <c r="C15" s="104"/>
      <c r="D15" s="207"/>
    </row>
    <row r="16" spans="1:8" s="94" customFormat="1">
      <c r="A16" s="104" t="s">
        <v>89</v>
      </c>
      <c r="C16" s="104"/>
      <c r="D16" s="207"/>
      <c r="F16" s="208" t="e">
        <f>UHF!#REF!</f>
        <v>#REF!</v>
      </c>
      <c r="G16" s="208">
        <v>1377960</v>
      </c>
      <c r="H16" s="208" t="e">
        <f>F16-G16</f>
        <v>#REF!</v>
      </c>
    </row>
    <row r="17" spans="1:247" s="94" customFormat="1">
      <c r="A17" s="209"/>
      <c r="C17" s="104"/>
      <c r="D17" s="207"/>
      <c r="F17" s="363" t="e">
        <f>+F16+F14+F9</f>
        <v>#REF!</v>
      </c>
      <c r="G17" s="363">
        <f>G9+G14+G16</f>
        <v>36989623</v>
      </c>
      <c r="H17" s="363" t="e">
        <f>+H16+H14+H9</f>
        <v>#REF!</v>
      </c>
    </row>
    <row r="18" spans="1:247" s="94" customFormat="1">
      <c r="D18" s="210"/>
    </row>
    <row r="19" spans="1:247">
      <c r="A19" s="94" t="s">
        <v>90</v>
      </c>
      <c r="B19" s="94"/>
      <c r="C19" s="94"/>
      <c r="D19" s="210"/>
      <c r="E19" s="94"/>
      <c r="F19" s="210"/>
      <c r="G19" s="210"/>
      <c r="H19" s="210"/>
      <c r="IM19" s="211" t="s">
        <v>91</v>
      </c>
    </row>
    <row r="20" spans="1:247">
      <c r="A20" s="209" t="s">
        <v>92</v>
      </c>
      <c r="B20" s="94"/>
      <c r="C20" s="94"/>
      <c r="D20" s="210"/>
      <c r="E20" s="94"/>
      <c r="F20" s="210">
        <f>UHF!G19</f>
        <v>-2061</v>
      </c>
      <c r="G20" s="210">
        <v>3076302</v>
      </c>
      <c r="H20" s="210">
        <f>F20-G20</f>
        <v>-3078363</v>
      </c>
      <c r="IM20" s="211" t="s">
        <v>91</v>
      </c>
    </row>
    <row r="21" spans="1:247">
      <c r="B21" s="94"/>
      <c r="C21" s="94"/>
      <c r="D21" s="210"/>
      <c r="E21" s="94"/>
      <c r="F21" s="210"/>
      <c r="G21" s="210"/>
      <c r="H21" s="210"/>
      <c r="IM21" s="211" t="s">
        <v>91</v>
      </c>
    </row>
    <row r="22" spans="1:247">
      <c r="A22" s="212" t="s">
        <v>93</v>
      </c>
      <c r="B22" s="104"/>
      <c r="C22" s="104"/>
      <c r="D22" s="107"/>
      <c r="F22" s="213"/>
      <c r="G22" s="213"/>
      <c r="H22" s="213"/>
    </row>
    <row r="23" spans="1:247">
      <c r="A23" s="214" t="s">
        <v>94</v>
      </c>
      <c r="B23" s="104"/>
      <c r="C23" s="104"/>
      <c r="D23" s="107"/>
      <c r="F23" s="213">
        <f>UHF!G24</f>
        <v>-57080</v>
      </c>
      <c r="G23" s="213">
        <v>6472300</v>
      </c>
      <c r="H23" s="213">
        <f>F23-G23</f>
        <v>-6529380</v>
      </c>
    </row>
    <row r="24" spans="1:247" s="105" customFormat="1">
      <c r="B24" s="104"/>
      <c r="C24" s="104"/>
      <c r="D24" s="107"/>
      <c r="F24" s="213"/>
      <c r="G24" s="213"/>
      <c r="H24" s="213"/>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row>
    <row r="25" spans="1:247">
      <c r="A25" s="72" t="s">
        <v>487</v>
      </c>
      <c r="F25" s="24">
        <f>UHF!G26</f>
        <v>705</v>
      </c>
      <c r="G25" s="24">
        <v>896642</v>
      </c>
      <c r="H25" s="215">
        <f>ROUND(F25-G25,0)</f>
        <v>-895937</v>
      </c>
    </row>
    <row r="26" spans="1:247">
      <c r="F26" s="27"/>
      <c r="G26" s="27"/>
      <c r="H26" s="216"/>
    </row>
    <row r="27" spans="1:247">
      <c r="A27" s="94" t="s">
        <v>95</v>
      </c>
      <c r="F27" s="27"/>
      <c r="G27" s="27"/>
      <c r="H27" s="216"/>
    </row>
    <row r="28" spans="1:247">
      <c r="A28" s="209" t="s">
        <v>96</v>
      </c>
      <c r="F28" s="27" t="e">
        <f>UHF!#REF!</f>
        <v>#REF!</v>
      </c>
      <c r="G28" s="27">
        <v>257237</v>
      </c>
      <c r="H28" s="216" t="e">
        <f>ROUND(F28-G28,0)</f>
        <v>#REF!</v>
      </c>
    </row>
    <row r="29" spans="1:247">
      <c r="A29" s="209"/>
      <c r="F29" s="27"/>
      <c r="G29" s="27"/>
      <c r="H29" s="216"/>
    </row>
    <row r="30" spans="1:247">
      <c r="A30" s="94" t="s">
        <v>97</v>
      </c>
      <c r="F30" s="27">
        <f>UHF!G28</f>
        <v>-40182</v>
      </c>
      <c r="G30" s="27">
        <v>-2118169</v>
      </c>
      <c r="H30" s="216">
        <f>ROUND(F30-G30,0)</f>
        <v>2077987</v>
      </c>
    </row>
    <row r="31" spans="1:247">
      <c r="F31" s="27"/>
      <c r="G31" s="27"/>
      <c r="H31" s="216"/>
    </row>
    <row r="32" spans="1:247">
      <c r="A32" s="217" t="s">
        <v>98</v>
      </c>
      <c r="F32" s="27"/>
      <c r="G32" s="27"/>
      <c r="H32" s="216"/>
    </row>
    <row r="33" spans="1:247">
      <c r="A33" s="35"/>
      <c r="F33" s="218" t="e">
        <f>UHF!#REF!</f>
        <v>#REF!</v>
      </c>
      <c r="G33" s="218">
        <v>-4797718</v>
      </c>
      <c r="H33" s="219" t="e">
        <f>F33-G33</f>
        <v>#REF!</v>
      </c>
    </row>
    <row r="34" spans="1:247">
      <c r="F34" s="220" t="e">
        <f>SUM(F25:F33)</f>
        <v>#REF!</v>
      </c>
      <c r="G34" s="220">
        <f>SUM(G25:G33)</f>
        <v>-5762008</v>
      </c>
      <c r="H34" s="109" t="e">
        <f>ROUND(SUM(H25:H33),0)</f>
        <v>#REF!</v>
      </c>
    </row>
    <row r="35" spans="1:247">
      <c r="F35" s="94"/>
      <c r="G35" s="94"/>
    </row>
    <row r="36" spans="1:247" s="105" customFormat="1" ht="12.75" thickBot="1">
      <c r="A36" s="221" t="s">
        <v>157</v>
      </c>
      <c r="B36" s="101"/>
      <c r="C36" s="101"/>
      <c r="D36" s="107"/>
      <c r="F36" s="364" t="e">
        <f>F17+F20+F23+F34</f>
        <v>#REF!</v>
      </c>
      <c r="G36" s="364">
        <f>ROUNDUP(G17+G20+G23+G34,0)</f>
        <v>40776217</v>
      </c>
      <c r="H36" s="364" t="e">
        <f>ROUND(H17+H20+H23+H34,0)</f>
        <v>#REF!</v>
      </c>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c r="ES36" s="95"/>
      <c r="ET36" s="95"/>
      <c r="EU36" s="95"/>
      <c r="EV36" s="95"/>
      <c r="EW36" s="95"/>
      <c r="EX36" s="95"/>
      <c r="EY36" s="95"/>
      <c r="EZ36" s="95"/>
      <c r="FA36" s="95"/>
      <c r="FB36" s="95"/>
      <c r="FC36" s="95"/>
      <c r="FD36" s="95"/>
      <c r="FE36" s="95"/>
      <c r="FF36" s="95"/>
      <c r="FG36" s="95"/>
      <c r="FH36" s="95"/>
      <c r="FI36" s="95"/>
      <c r="FJ36" s="95"/>
      <c r="FK36" s="95"/>
      <c r="FL36" s="95"/>
      <c r="FM36" s="95"/>
      <c r="FN36" s="95"/>
      <c r="FO36" s="95"/>
      <c r="FP36" s="95"/>
      <c r="FQ36" s="95"/>
      <c r="FR36" s="95"/>
      <c r="FS36" s="95"/>
      <c r="FT36" s="95"/>
      <c r="FU36" s="95"/>
      <c r="FV36" s="95"/>
      <c r="FW36" s="95"/>
      <c r="FX36" s="95"/>
      <c r="FY36" s="95"/>
      <c r="FZ36" s="95"/>
      <c r="GA36" s="95"/>
      <c r="GB36" s="95"/>
      <c r="GC36" s="95"/>
      <c r="GD36" s="95"/>
      <c r="GE36" s="95"/>
      <c r="GF36" s="95"/>
      <c r="GG36" s="95"/>
      <c r="GH36" s="95"/>
      <c r="GI36" s="95"/>
      <c r="GJ36" s="95"/>
      <c r="GK36" s="95"/>
      <c r="GL36" s="95"/>
      <c r="GM36" s="95"/>
      <c r="GN36" s="95"/>
      <c r="GO36" s="95"/>
      <c r="GP36" s="95"/>
      <c r="GQ36" s="95"/>
      <c r="GR36" s="95"/>
      <c r="GS36" s="95"/>
      <c r="GT36" s="95"/>
      <c r="GU36" s="95"/>
      <c r="GV36" s="95"/>
      <c r="GW36" s="95"/>
      <c r="GX36" s="95"/>
      <c r="GY36" s="95"/>
      <c r="GZ36" s="95"/>
      <c r="HA36" s="95"/>
      <c r="HB36" s="95"/>
      <c r="HC36" s="95"/>
      <c r="HD36" s="95"/>
      <c r="HE36" s="95"/>
      <c r="HF36" s="95"/>
      <c r="HG36" s="95"/>
      <c r="HH36" s="95"/>
      <c r="HI36" s="95"/>
      <c r="HJ36" s="95"/>
      <c r="HK36" s="95"/>
      <c r="HL36" s="95"/>
      <c r="HM36" s="95"/>
      <c r="HN36" s="95"/>
      <c r="HO36" s="95"/>
      <c r="HP36" s="95"/>
      <c r="HQ36" s="95"/>
      <c r="HR36" s="95"/>
      <c r="HS36" s="95"/>
      <c r="HT36" s="95"/>
      <c r="HU36" s="95"/>
      <c r="HV36" s="95"/>
      <c r="HW36" s="95"/>
      <c r="HX36" s="95"/>
      <c r="HY36" s="95"/>
      <c r="HZ36" s="95"/>
      <c r="IA36" s="95"/>
      <c r="IB36" s="95"/>
      <c r="IC36" s="95"/>
      <c r="ID36" s="95"/>
      <c r="IE36" s="95"/>
      <c r="IF36" s="95"/>
    </row>
    <row r="37" spans="1:247" s="105" customFormat="1" ht="12.75" thickTop="1">
      <c r="A37" s="108"/>
      <c r="B37" s="108"/>
      <c r="C37" s="108"/>
      <c r="D37" s="108"/>
      <c r="E37" s="108"/>
      <c r="F37" s="108"/>
      <c r="G37" s="108"/>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5"/>
      <c r="FG37" s="95"/>
      <c r="FH37" s="95"/>
      <c r="FI37" s="95"/>
      <c r="FJ37" s="95"/>
      <c r="FK37" s="95"/>
      <c r="FL37" s="95"/>
      <c r="FM37" s="95"/>
      <c r="FN37" s="95"/>
      <c r="FO37" s="95"/>
      <c r="FP37" s="95"/>
      <c r="FQ37" s="95"/>
      <c r="FR37" s="95"/>
      <c r="FS37" s="95"/>
      <c r="FT37" s="95"/>
      <c r="FU37" s="95"/>
      <c r="FV37" s="95"/>
      <c r="FW37" s="95"/>
      <c r="FX37" s="95"/>
      <c r="FY37" s="95"/>
      <c r="FZ37" s="95"/>
      <c r="GA37" s="95"/>
      <c r="GB37" s="95"/>
      <c r="GC37" s="95"/>
      <c r="GD37" s="95"/>
      <c r="GE37" s="95"/>
      <c r="GF37" s="95"/>
      <c r="GG37" s="95"/>
      <c r="GH37" s="95"/>
      <c r="GI37" s="95"/>
      <c r="GJ37" s="95"/>
      <c r="GK37" s="95"/>
      <c r="GL37" s="95"/>
      <c r="GM37" s="95"/>
      <c r="GN37" s="95"/>
      <c r="GO37" s="95"/>
      <c r="GP37" s="95"/>
      <c r="GQ37" s="95"/>
      <c r="GR37" s="95"/>
      <c r="GS37" s="95"/>
      <c r="GT37" s="95"/>
      <c r="GU37" s="95"/>
      <c r="GV37" s="95"/>
      <c r="GW37" s="95"/>
      <c r="GX37" s="95"/>
      <c r="GY37" s="95"/>
      <c r="GZ37" s="95"/>
      <c r="HA37" s="95"/>
      <c r="HB37" s="95"/>
      <c r="HC37" s="95"/>
      <c r="HD37" s="95"/>
      <c r="HE37" s="95"/>
      <c r="HF37" s="95"/>
      <c r="HG37" s="95"/>
      <c r="HH37" s="95"/>
      <c r="HI37" s="95"/>
      <c r="HJ37" s="95"/>
      <c r="HK37" s="95"/>
      <c r="HL37" s="95"/>
      <c r="HM37" s="95"/>
      <c r="HN37" s="95"/>
      <c r="HO37" s="95"/>
      <c r="HP37" s="95"/>
      <c r="HQ37" s="95"/>
      <c r="HR37" s="95"/>
      <c r="HS37" s="95"/>
      <c r="HT37" s="95"/>
      <c r="HU37" s="95"/>
      <c r="HV37" s="95"/>
      <c r="HW37" s="95"/>
      <c r="HX37" s="95"/>
      <c r="HY37" s="95"/>
      <c r="HZ37" s="95"/>
      <c r="IA37" s="95"/>
      <c r="IB37" s="95"/>
      <c r="IC37" s="95"/>
      <c r="ID37" s="95"/>
      <c r="IE37" s="95"/>
      <c r="IF37" s="95"/>
    </row>
    <row r="38" spans="1:247" s="105" customFormat="1">
      <c r="A38" s="108"/>
      <c r="B38" s="108"/>
      <c r="C38" s="108"/>
      <c r="D38" s="108"/>
      <c r="E38" s="108"/>
      <c r="F38" s="142"/>
      <c r="G38" s="142"/>
      <c r="H38" s="142"/>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row>
    <row r="39" spans="1:247" s="16" customFormat="1">
      <c r="E39" s="17"/>
      <c r="F39" s="25"/>
      <c r="G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row>
    <row r="40" spans="1:247" s="16" customFormat="1">
      <c r="E40" s="17"/>
      <c r="F40" s="18"/>
      <c r="G40" s="18"/>
      <c r="H40" s="106"/>
      <c r="I40" s="9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row>
    <row r="41" spans="1:247" s="16" customFormat="1">
      <c r="E41" s="17"/>
      <c r="F41" s="25"/>
      <c r="G41" s="25"/>
      <c r="H41" s="106"/>
      <c r="I41" s="9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row>
    <row r="42" spans="1:247" s="39" customFormat="1">
      <c r="E42" s="51"/>
      <c r="F42" s="18"/>
      <c r="G42" s="18"/>
      <c r="H42" s="25"/>
      <c r="I42" s="25"/>
    </row>
    <row r="43" spans="1:247" s="39" customFormat="1">
      <c r="E43" s="51"/>
      <c r="F43" s="18"/>
      <c r="G43" s="18"/>
      <c r="H43" s="25"/>
      <c r="I43" s="25"/>
    </row>
    <row r="44" spans="1:247" s="39" customFormat="1">
      <c r="E44" s="51"/>
      <c r="F44" s="18"/>
      <c r="G44" s="18"/>
      <c r="H44" s="54"/>
    </row>
    <row r="45" spans="1:247" s="39" customFormat="1">
      <c r="E45" s="51"/>
      <c r="F45" s="18"/>
      <c r="G45" s="18"/>
      <c r="H45" s="54"/>
    </row>
    <row r="46" spans="1:247" s="39" customFormat="1">
      <c r="E46" s="51"/>
      <c r="F46" s="18"/>
      <c r="G46" s="18"/>
      <c r="H46" s="54"/>
    </row>
    <row r="47" spans="1:247">
      <c r="H47" s="54"/>
      <c r="I47" s="39"/>
    </row>
    <row r="48" spans="1:247">
      <c r="H48" s="54"/>
      <c r="I48" s="39"/>
    </row>
  </sheetData>
  <customSheetViews>
    <customSheetView guid="{84FBBE83-FF6F-4C76-A58E-D04643F715A5}" scale="90" showPageBreaks="1" printArea="1" view="pageBreakPreview">
      <selection activeCell="H1" sqref="H1"/>
      <pageMargins left="0.75" right="0.5" top="0.5" bottom="0.25" header="0.5" footer="0.5"/>
      <printOptions horizontalCentered="1"/>
      <pageSetup paperSize="9" scale="78" orientation="portrait" horizontalDpi="1200" verticalDpi="1200" r:id="rId1"/>
      <headerFooter alignWithMargins="0"/>
    </customSheetView>
  </customSheetViews>
  <phoneticPr fontId="0" type="noConversion"/>
  <printOptions horizontalCentered="1"/>
  <pageMargins left="0.75" right="0.5" top="0.5" bottom="0.25" header="0.5" footer="0.5"/>
  <pageSetup paperSize="9" scale="7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sheetPr codeName="Sheet18" enableFormatConditionsCalculation="0">
    <tabColor indexed="14"/>
    <pageSetUpPr fitToPage="1"/>
  </sheetPr>
  <dimension ref="A1:N333"/>
  <sheetViews>
    <sheetView view="pageBreakPreview" topLeftCell="A39" zoomScaleSheetLayoutView="100" workbookViewId="0">
      <selection activeCell="A280" sqref="A1:XFD1048576"/>
    </sheetView>
  </sheetViews>
  <sheetFormatPr defaultRowHeight="15.75"/>
  <cols>
    <col min="1" max="1" width="5.125" style="16" customWidth="1"/>
    <col min="2" max="2" width="3.625" style="16" customWidth="1"/>
    <col min="3" max="3" width="41.625" style="16" customWidth="1"/>
    <col min="4" max="4" width="6.875" style="16" customWidth="1"/>
    <col min="5" max="5" width="4.875" customWidth="1"/>
    <col min="6" max="6" width="1.25" style="21" customWidth="1"/>
    <col min="7" max="7" width="13.75" style="16" customWidth="1"/>
    <col min="8" max="8" width="1.25" style="21" customWidth="1"/>
    <col min="9" max="16384" width="9" style="39"/>
  </cols>
  <sheetData>
    <row r="1" spans="1:14">
      <c r="A1" s="14" t="s">
        <v>653</v>
      </c>
      <c r="B1" s="14"/>
      <c r="C1" s="14"/>
      <c r="D1" s="14"/>
      <c r="F1" s="14"/>
      <c r="G1" s="14"/>
      <c r="H1" s="14"/>
    </row>
    <row r="2" spans="1:14" ht="12.75" customHeight="1">
      <c r="A2" s="483" t="s">
        <v>651</v>
      </c>
      <c r="B2" s="14"/>
      <c r="C2" s="14"/>
      <c r="D2" s="14"/>
      <c r="F2" s="14"/>
      <c r="G2" s="14"/>
      <c r="H2" s="14"/>
    </row>
    <row r="3" spans="1:14" ht="12.75" customHeight="1">
      <c r="A3" s="14" t="s">
        <v>800</v>
      </c>
      <c r="B3" s="14"/>
      <c r="C3" s="14"/>
      <c r="D3" s="14"/>
      <c r="F3" s="14"/>
      <c r="G3" s="14"/>
      <c r="H3" s="14"/>
    </row>
    <row r="4" spans="1:14">
      <c r="A4" s="14"/>
      <c r="B4" s="14"/>
      <c r="C4" s="14"/>
      <c r="D4" s="14"/>
      <c r="F4" s="484"/>
      <c r="G4" s="542" t="s">
        <v>801</v>
      </c>
      <c r="H4" s="14"/>
    </row>
    <row r="5" spans="1:14" s="150" customFormat="1" ht="12">
      <c r="A5" s="42"/>
      <c r="B5" s="42"/>
      <c r="C5" s="42"/>
      <c r="D5" s="49"/>
      <c r="F5" s="290"/>
      <c r="G5" s="542" t="s">
        <v>797</v>
      </c>
      <c r="H5" s="152"/>
    </row>
    <row r="6" spans="1:14" s="150" customFormat="1" ht="12">
      <c r="A6" s="42"/>
      <c r="B6" s="42"/>
      <c r="C6" s="42"/>
      <c r="D6" s="416"/>
      <c r="F6" s="496"/>
      <c r="G6" s="487" t="s">
        <v>403</v>
      </c>
      <c r="H6" s="152"/>
    </row>
    <row r="7" spans="1:14" s="150" customFormat="1" ht="12">
      <c r="A7" s="32" t="s">
        <v>198</v>
      </c>
      <c r="B7" s="39"/>
      <c r="C7" s="39"/>
      <c r="D7" s="39"/>
      <c r="F7" s="497"/>
      <c r="G7" s="486" t="s">
        <v>529</v>
      </c>
      <c r="H7" s="393"/>
    </row>
    <row r="8" spans="1:14" s="150" customFormat="1" ht="8.1" customHeight="1">
      <c r="A8" s="35"/>
      <c r="B8" s="16"/>
      <c r="C8" s="16"/>
      <c r="D8" s="21"/>
      <c r="F8" s="21"/>
      <c r="G8" s="18"/>
      <c r="H8" s="168"/>
      <c r="K8" s="169"/>
      <c r="M8" s="154"/>
    </row>
    <row r="9" spans="1:14" s="150" customFormat="1" ht="12">
      <c r="A9" s="217" t="s">
        <v>841</v>
      </c>
      <c r="B9" s="16"/>
      <c r="C9" s="16"/>
      <c r="D9" s="21"/>
      <c r="F9" s="21"/>
      <c r="G9" s="18">
        <v>-39477</v>
      </c>
      <c r="H9" s="154"/>
      <c r="K9" s="169"/>
    </row>
    <row r="10" spans="1:14" s="150" customFormat="1" ht="2.25" customHeight="1">
      <c r="A10" s="35"/>
      <c r="B10" s="16"/>
      <c r="C10" s="16"/>
      <c r="D10" s="21"/>
      <c r="F10" s="21"/>
      <c r="G10" s="18"/>
      <c r="H10" s="154"/>
      <c r="K10" s="169"/>
      <c r="M10" s="154"/>
    </row>
    <row r="11" spans="1:14" s="150" customFormat="1" ht="12">
      <c r="A11" s="230" t="s">
        <v>202</v>
      </c>
      <c r="B11" s="16"/>
      <c r="C11" s="16"/>
      <c r="D11" s="21"/>
      <c r="F11" s="21"/>
      <c r="G11" s="18"/>
      <c r="H11" s="154"/>
      <c r="K11" s="169"/>
      <c r="M11" s="154"/>
    </row>
    <row r="12" spans="1:14" s="150" customFormat="1" ht="12">
      <c r="A12" s="209" t="s">
        <v>503</v>
      </c>
      <c r="B12" s="16"/>
      <c r="C12" s="16"/>
      <c r="D12" s="21"/>
      <c r="F12" s="21"/>
      <c r="G12" s="18"/>
      <c r="H12" s="154"/>
      <c r="K12" s="169"/>
      <c r="M12" s="154"/>
      <c r="N12" s="156"/>
    </row>
    <row r="13" spans="1:14" s="150" customFormat="1" ht="12">
      <c r="A13" s="234" t="s">
        <v>3</v>
      </c>
      <c r="B13" s="16"/>
      <c r="C13" s="16"/>
      <c r="D13" s="21"/>
      <c r="F13" s="21"/>
      <c r="G13" s="18">
        <v>-2061</v>
      </c>
      <c r="H13" s="154"/>
      <c r="K13" s="169"/>
      <c r="M13" s="154"/>
      <c r="N13" s="156"/>
    </row>
    <row r="14" spans="1:14" s="150" customFormat="1" ht="12">
      <c r="A14" s="235" t="s">
        <v>757</v>
      </c>
      <c r="B14" s="16"/>
      <c r="C14" s="16"/>
      <c r="D14" s="21"/>
      <c r="F14" s="21"/>
      <c r="G14" s="18">
        <v>754</v>
      </c>
      <c r="H14" s="154"/>
      <c r="K14" s="169"/>
      <c r="M14" s="154"/>
      <c r="N14" s="156"/>
    </row>
    <row r="15" spans="1:14" s="150" customFormat="1" ht="12">
      <c r="A15" s="235" t="s">
        <v>53</v>
      </c>
      <c r="B15" s="16"/>
      <c r="C15" s="16"/>
      <c r="D15" s="21"/>
      <c r="F15" s="21"/>
      <c r="G15" s="18">
        <v>119134</v>
      </c>
      <c r="H15" s="154"/>
      <c r="K15" s="169"/>
      <c r="M15" s="154"/>
      <c r="N15" s="156"/>
    </row>
    <row r="16" spans="1:14" s="150" customFormat="1" ht="12" hidden="1">
      <c r="A16" s="187" t="s">
        <v>168</v>
      </c>
      <c r="B16" s="16"/>
      <c r="C16" s="16"/>
      <c r="D16" s="21"/>
      <c r="F16" s="21"/>
      <c r="G16" s="18">
        <v>0</v>
      </c>
      <c r="H16" s="154"/>
      <c r="K16" s="169"/>
      <c r="M16" s="154"/>
      <c r="N16" s="156"/>
    </row>
    <row r="17" spans="1:14" s="150" customFormat="1" ht="12" hidden="1">
      <c r="A17" s="209" t="s">
        <v>566</v>
      </c>
      <c r="B17" s="16"/>
      <c r="C17" s="16"/>
      <c r="D17" s="21"/>
      <c r="F17" s="21"/>
      <c r="G17" s="18">
        <v>0</v>
      </c>
      <c r="H17" s="154"/>
      <c r="K17" s="169"/>
      <c r="M17" s="154"/>
      <c r="N17" s="156"/>
    </row>
    <row r="18" spans="1:14" s="150" customFormat="1" ht="12" customHeight="1">
      <c r="A18" s="32"/>
      <c r="B18" s="329"/>
      <c r="C18" s="329"/>
      <c r="D18" s="329"/>
      <c r="F18" s="396"/>
      <c r="G18" s="112">
        <v>78350</v>
      </c>
      <c r="H18" s="157"/>
      <c r="K18" s="169"/>
    </row>
    <row r="19" spans="1:14" s="150" customFormat="1" ht="12">
      <c r="A19" s="236" t="s">
        <v>39</v>
      </c>
      <c r="B19" s="329"/>
      <c r="C19" s="329"/>
      <c r="D19" s="329"/>
      <c r="F19" s="396"/>
      <c r="G19" s="18"/>
      <c r="H19" s="157"/>
      <c r="K19" s="169"/>
    </row>
    <row r="20" spans="1:14" s="150" customFormat="1" ht="12">
      <c r="A20" s="232"/>
      <c r="B20" s="64"/>
      <c r="C20" s="64"/>
      <c r="D20" s="397"/>
      <c r="F20" s="396"/>
      <c r="G20" s="24"/>
      <c r="H20" s="157"/>
      <c r="K20" s="169"/>
    </row>
    <row r="21" spans="1:14" s="150" customFormat="1" ht="12">
      <c r="A21" s="237" t="s">
        <v>110</v>
      </c>
      <c r="B21" s="329"/>
      <c r="C21" s="329"/>
      <c r="D21" s="59"/>
      <c r="F21" s="45"/>
      <c r="G21" s="27">
        <v>-1251643</v>
      </c>
      <c r="H21" s="157"/>
      <c r="K21" s="169"/>
    </row>
    <row r="22" spans="1:14" s="150" customFormat="1" ht="12">
      <c r="A22" s="237" t="s">
        <v>523</v>
      </c>
      <c r="B22" s="329"/>
      <c r="C22" s="329"/>
      <c r="D22" s="59"/>
      <c r="F22" s="45"/>
      <c r="G22" s="27">
        <v>0</v>
      </c>
      <c r="H22" s="157"/>
      <c r="K22" s="169"/>
    </row>
    <row r="23" spans="1:14" s="150" customFormat="1" ht="12">
      <c r="A23" s="237" t="s">
        <v>309</v>
      </c>
      <c r="B23" s="329"/>
      <c r="C23" s="329"/>
      <c r="D23" s="59"/>
      <c r="F23" s="45"/>
      <c r="G23" s="27">
        <v>-43112</v>
      </c>
      <c r="H23" s="157"/>
      <c r="K23" s="169"/>
    </row>
    <row r="24" spans="1:14" s="150" customFormat="1" ht="12">
      <c r="A24" s="39"/>
      <c r="B24" s="64"/>
      <c r="C24" s="64"/>
      <c r="D24" s="397"/>
      <c r="F24" s="396"/>
      <c r="G24" s="112">
        <v>-1294755</v>
      </c>
      <c r="H24" s="157"/>
      <c r="K24" s="169"/>
    </row>
    <row r="25" spans="1:14" s="150" customFormat="1" ht="12">
      <c r="A25" s="236" t="s">
        <v>174</v>
      </c>
      <c r="B25" s="64"/>
      <c r="C25" s="64"/>
      <c r="D25" s="397"/>
      <c r="F25" s="396"/>
      <c r="G25" s="25"/>
      <c r="H25" s="157"/>
      <c r="K25" s="169"/>
    </row>
    <row r="26" spans="1:14" s="150" customFormat="1" ht="12">
      <c r="A26" s="237" t="s">
        <v>441</v>
      </c>
      <c r="B26" s="64"/>
      <c r="C26" s="64"/>
      <c r="D26" s="397"/>
      <c r="F26" s="396"/>
      <c r="G26" s="25"/>
      <c r="H26" s="157"/>
      <c r="K26" s="169"/>
    </row>
    <row r="27" spans="1:14" s="150" customFormat="1" ht="12">
      <c r="A27" s="398" t="s">
        <v>442</v>
      </c>
      <c r="B27" s="64"/>
      <c r="C27" s="64"/>
      <c r="D27" s="397"/>
      <c r="F27" s="396"/>
      <c r="G27" s="24">
        <v>-1920</v>
      </c>
      <c r="H27" s="157"/>
      <c r="K27" s="169"/>
    </row>
    <row r="28" spans="1:14" s="150" customFormat="1" ht="12">
      <c r="A28" s="16" t="s">
        <v>630</v>
      </c>
      <c r="B28" s="64"/>
      <c r="C28" s="64"/>
      <c r="D28" s="397"/>
      <c r="F28" s="396"/>
      <c r="G28" s="27">
        <v>66</v>
      </c>
      <c r="H28" s="157"/>
      <c r="K28" s="169"/>
    </row>
    <row r="29" spans="1:14" s="150" customFormat="1" ht="12">
      <c r="A29" s="16" t="s">
        <v>312</v>
      </c>
      <c r="B29" s="64"/>
      <c r="C29" s="64"/>
      <c r="D29" s="397"/>
      <c r="F29" s="396"/>
      <c r="G29" s="27">
        <v>3042</v>
      </c>
      <c r="H29" s="157"/>
      <c r="K29" s="169"/>
    </row>
    <row r="30" spans="1:14" s="150" customFormat="1" ht="12">
      <c r="A30" s="16" t="s">
        <v>664</v>
      </c>
      <c r="B30" s="64"/>
      <c r="C30" s="64"/>
      <c r="D30" s="397"/>
      <c r="F30" s="396"/>
      <c r="G30" s="27">
        <v>4083</v>
      </c>
      <c r="H30" s="157"/>
      <c r="K30" s="169"/>
    </row>
    <row r="31" spans="1:14" s="150" customFormat="1" ht="12">
      <c r="A31" s="16" t="s">
        <v>569</v>
      </c>
      <c r="B31" s="64"/>
      <c r="C31" s="64"/>
      <c r="D31" s="397"/>
      <c r="F31" s="396"/>
      <c r="G31" s="27">
        <v>-7351</v>
      </c>
      <c r="H31" s="157"/>
      <c r="K31" s="169"/>
    </row>
    <row r="32" spans="1:14" s="150" customFormat="1" ht="12">
      <c r="A32" s="16" t="s">
        <v>192</v>
      </c>
      <c r="B32" s="64"/>
      <c r="C32" s="64"/>
      <c r="D32" s="397"/>
      <c r="F32" s="396"/>
      <c r="G32" s="29">
        <v>13311</v>
      </c>
      <c r="H32" s="157"/>
      <c r="K32" s="169"/>
    </row>
    <row r="33" spans="1:11" s="150" customFormat="1" ht="12">
      <c r="A33" s="236"/>
      <c r="B33" s="64"/>
      <c r="C33" s="64"/>
      <c r="D33" s="397"/>
      <c r="F33" s="396"/>
      <c r="G33" s="25">
        <v>11231</v>
      </c>
      <c r="H33" s="157"/>
      <c r="K33" s="169"/>
    </row>
    <row r="34" spans="1:11" s="150" customFormat="1" ht="12">
      <c r="A34" s="187" t="s">
        <v>203</v>
      </c>
      <c r="B34" s="64"/>
      <c r="C34" s="64"/>
      <c r="D34" s="397"/>
      <c r="F34" s="396"/>
      <c r="G34" s="25">
        <v>0</v>
      </c>
      <c r="H34" s="157"/>
      <c r="K34" s="169"/>
    </row>
    <row r="35" spans="1:11" s="150" customFormat="1" ht="12">
      <c r="A35" s="239" t="s">
        <v>861</v>
      </c>
      <c r="B35" s="64"/>
      <c r="C35" s="64"/>
      <c r="D35" s="397"/>
      <c r="F35" s="45"/>
      <c r="G35" s="112">
        <v>-1205174</v>
      </c>
      <c r="H35" s="157"/>
      <c r="K35" s="169"/>
    </row>
    <row r="36" spans="1:11" s="150" customFormat="1" ht="3.75" customHeight="1">
      <c r="A36" s="239"/>
      <c r="B36" s="64"/>
      <c r="C36" s="64"/>
      <c r="D36" s="397"/>
      <c r="F36" s="45"/>
      <c r="G36" s="25"/>
      <c r="H36" s="157"/>
      <c r="K36" s="169"/>
    </row>
    <row r="37" spans="1:11" s="150" customFormat="1" ht="12">
      <c r="A37" s="239" t="s">
        <v>340</v>
      </c>
      <c r="B37" s="64"/>
      <c r="C37" s="64"/>
      <c r="D37" s="397"/>
      <c r="F37" s="45"/>
      <c r="G37" s="25"/>
      <c r="H37" s="157"/>
      <c r="K37" s="169"/>
    </row>
    <row r="38" spans="1:11" s="150" customFormat="1" ht="5.25" customHeight="1">
      <c r="A38" s="239"/>
      <c r="B38" s="64"/>
      <c r="C38" s="64"/>
      <c r="D38" s="397"/>
      <c r="F38" s="45"/>
      <c r="G38" s="25"/>
      <c r="H38" s="157"/>
      <c r="K38" s="169"/>
    </row>
    <row r="39" spans="1:11" s="150" customFormat="1" ht="12">
      <c r="A39" s="94" t="s">
        <v>758</v>
      </c>
      <c r="B39" s="64"/>
      <c r="C39" s="64"/>
      <c r="D39" s="397"/>
      <c r="F39" s="45"/>
      <c r="G39" s="24">
        <v>1661942.6600500001</v>
      </c>
      <c r="H39" s="157"/>
      <c r="K39" s="169"/>
    </row>
    <row r="40" spans="1:11" s="150" customFormat="1" ht="12">
      <c r="A40" s="94" t="s">
        <v>759</v>
      </c>
      <c r="B40" s="64"/>
      <c r="C40" s="64"/>
      <c r="D40" s="397"/>
      <c r="F40" s="45"/>
      <c r="G40" s="29">
        <v>-847496.73469000007</v>
      </c>
      <c r="H40" s="157"/>
      <c r="K40" s="169"/>
    </row>
    <row r="41" spans="1:11" s="150" customFormat="1" ht="12">
      <c r="A41" s="240" t="s">
        <v>842</v>
      </c>
      <c r="B41" s="64"/>
      <c r="C41" s="64"/>
      <c r="D41" s="397"/>
      <c r="F41" s="45"/>
      <c r="G41" s="25">
        <v>814446</v>
      </c>
      <c r="H41" s="157"/>
      <c r="K41" s="169"/>
    </row>
    <row r="42" spans="1:11" s="150" customFormat="1" ht="8.1" customHeight="1">
      <c r="A42" s="203"/>
      <c r="B42" s="64"/>
      <c r="C42" s="64"/>
      <c r="D42" s="397"/>
      <c r="F42" s="45"/>
      <c r="G42" s="25"/>
      <c r="H42" s="157"/>
      <c r="K42" s="169"/>
    </row>
    <row r="43" spans="1:11" s="150" customFormat="1" ht="12">
      <c r="A43" s="239" t="s">
        <v>626</v>
      </c>
      <c r="B43" s="64"/>
      <c r="C43" s="64"/>
      <c r="D43" s="397"/>
      <c r="F43" s="45"/>
      <c r="G43" s="25"/>
      <c r="H43" s="157"/>
      <c r="K43" s="169"/>
    </row>
    <row r="44" spans="1:11" s="150" customFormat="1" ht="12">
      <c r="A44" s="241" t="s">
        <v>508</v>
      </c>
      <c r="B44" s="64"/>
      <c r="C44" s="64"/>
      <c r="D44" s="397"/>
      <c r="F44" s="45"/>
      <c r="G44" s="112">
        <v>-390728</v>
      </c>
      <c r="H44" s="157"/>
      <c r="K44" s="169"/>
    </row>
    <row r="45" spans="1:11" s="150" customFormat="1" ht="8.1" customHeight="1">
      <c r="A45" s="235"/>
      <c r="B45" s="64"/>
      <c r="C45" s="64"/>
      <c r="D45" s="397"/>
      <c r="F45" s="45"/>
      <c r="G45" s="25"/>
      <c r="H45" s="157"/>
      <c r="K45" s="169"/>
    </row>
    <row r="46" spans="1:11" s="150" customFormat="1" ht="12">
      <c r="A46" s="94" t="s">
        <v>407</v>
      </c>
      <c r="B46" s="64"/>
      <c r="C46" s="64"/>
      <c r="D46" s="397"/>
      <c r="F46" s="45"/>
      <c r="G46" s="18">
        <v>1340436</v>
      </c>
      <c r="H46" s="157"/>
      <c r="K46" s="169"/>
    </row>
    <row r="47" spans="1:11" s="150" customFormat="1" ht="8.1" customHeight="1">
      <c r="A47" s="94"/>
      <c r="B47" s="64"/>
      <c r="C47" s="64"/>
      <c r="D47" s="397"/>
      <c r="F47" s="45"/>
      <c r="G47" s="18"/>
      <c r="H47" s="157"/>
      <c r="K47" s="169"/>
    </row>
    <row r="48" spans="1:11" s="150" customFormat="1" ht="12.75" thickBot="1">
      <c r="A48" s="239" t="s">
        <v>408</v>
      </c>
      <c r="B48" s="64"/>
      <c r="C48" s="64"/>
      <c r="D48" s="64"/>
      <c r="F48" s="25"/>
      <c r="G48" s="33">
        <v>949708</v>
      </c>
      <c r="H48" s="157"/>
      <c r="I48" s="156">
        <v>0</v>
      </c>
      <c r="K48" s="169"/>
    </row>
    <row r="49" spans="1:11" s="150" customFormat="1" ht="8.1" customHeight="1" thickTop="1">
      <c r="A49" s="94"/>
      <c r="B49" s="64"/>
      <c r="C49" s="64"/>
      <c r="D49" s="64"/>
      <c r="F49" s="25"/>
      <c r="G49" s="18"/>
      <c r="H49" s="157"/>
      <c r="K49" s="169"/>
    </row>
    <row r="50" spans="1:11" s="150" customFormat="1" ht="12" hidden="1">
      <c r="A50" s="239" t="s">
        <v>408</v>
      </c>
      <c r="B50" s="64"/>
      <c r="C50" s="64"/>
      <c r="D50" s="64"/>
      <c r="F50" s="25"/>
      <c r="G50" s="18"/>
      <c r="H50" s="157"/>
      <c r="K50" s="169"/>
    </row>
    <row r="51" spans="1:11" s="150" customFormat="1" ht="12" hidden="1">
      <c r="A51" s="16" t="s">
        <v>360</v>
      </c>
      <c r="B51" s="64"/>
      <c r="C51" s="64"/>
      <c r="D51" s="23"/>
      <c r="F51" s="25"/>
      <c r="G51" s="18">
        <v>949708</v>
      </c>
      <c r="H51" s="157"/>
      <c r="K51" s="169"/>
    </row>
    <row r="52" spans="1:11" s="150" customFormat="1" ht="12" hidden="1">
      <c r="A52" s="16" t="s">
        <v>390</v>
      </c>
      <c r="B52" s="64"/>
      <c r="C52" s="64"/>
      <c r="D52" s="98"/>
      <c r="F52" s="25"/>
      <c r="G52" s="18">
        <v>0</v>
      </c>
      <c r="H52" s="157"/>
      <c r="K52" s="169"/>
    </row>
    <row r="53" spans="1:11" s="150" customFormat="1" ht="12.75" hidden="1" thickBot="1">
      <c r="A53" s="39"/>
      <c r="B53" s="64"/>
      <c r="C53" s="177"/>
      <c r="D53" s="64"/>
      <c r="F53" s="25"/>
      <c r="G53" s="33">
        <v>949708</v>
      </c>
      <c r="H53" s="157"/>
      <c r="I53" s="156">
        <v>0</v>
      </c>
      <c r="K53" s="169" t="e">
        <v>#REF!</v>
      </c>
    </row>
    <row r="54" spans="1:11" s="150" customFormat="1" ht="6.75" customHeight="1">
      <c r="A54" s="66"/>
      <c r="B54" s="64"/>
      <c r="C54" s="177"/>
      <c r="D54" s="64"/>
      <c r="F54" s="58"/>
      <c r="G54" s="26"/>
      <c r="H54" s="58"/>
      <c r="K54" s="169"/>
    </row>
    <row r="55" spans="1:11">
      <c r="A55" s="74" t="s">
        <v>873</v>
      </c>
      <c r="B55" s="288"/>
      <c r="C55" s="288"/>
      <c r="D55" s="288"/>
      <c r="F55" s="288"/>
      <c r="G55" s="288"/>
      <c r="H55" s="25"/>
      <c r="K55" s="93"/>
    </row>
    <row r="56" spans="1:11" s="16" customFormat="1" ht="12">
      <c r="F56" s="285"/>
      <c r="G56" s="285"/>
      <c r="H56" s="25"/>
    </row>
    <row r="57" spans="1:11" s="16" customFormat="1" ht="12">
      <c r="F57" s="285"/>
      <c r="G57" s="285"/>
      <c r="H57" s="25"/>
    </row>
    <row r="58" spans="1:11" s="16" customFormat="1" ht="12">
      <c r="F58" s="285"/>
      <c r="G58" s="285"/>
      <c r="H58" s="25"/>
    </row>
    <row r="59" spans="1:11" s="16" customFormat="1" ht="12">
      <c r="F59" s="285"/>
      <c r="G59" s="285"/>
      <c r="H59" s="25"/>
    </row>
    <row r="60" spans="1:11" s="16" customFormat="1" ht="6" customHeight="1">
      <c r="F60" s="284"/>
      <c r="G60" s="305"/>
      <c r="H60" s="25"/>
    </row>
    <row r="61" spans="1:11" s="16" customFormat="1" ht="12">
      <c r="A61" s="289" t="s">
        <v>874</v>
      </c>
      <c r="B61" s="67"/>
      <c r="C61" s="14"/>
      <c r="D61" s="14"/>
      <c r="F61" s="15"/>
      <c r="G61" s="15"/>
      <c r="H61" s="42"/>
    </row>
    <row r="62" spans="1:11" s="16" customFormat="1" ht="12">
      <c r="A62" s="289" t="s">
        <v>219</v>
      </c>
      <c r="B62" s="67"/>
      <c r="C62" s="14"/>
      <c r="D62" s="14"/>
      <c r="F62" s="15"/>
      <c r="G62" s="15"/>
      <c r="H62" s="42"/>
    </row>
    <row r="63" spans="1:11" s="16" customFormat="1" ht="12">
      <c r="A63" s="67"/>
      <c r="B63" s="67"/>
      <c r="C63" s="67"/>
      <c r="D63" s="14"/>
      <c r="F63" s="15"/>
      <c r="G63" s="15"/>
      <c r="H63" s="15"/>
    </row>
    <row r="64" spans="1:11" s="16" customFormat="1" ht="24" customHeight="1">
      <c r="A64" s="67"/>
      <c r="B64" s="67"/>
      <c r="C64" s="67"/>
      <c r="D64" s="14"/>
      <c r="F64" s="15"/>
      <c r="G64" s="15"/>
      <c r="H64" s="15"/>
    </row>
    <row r="65" spans="1:8" s="16" customFormat="1" ht="12">
      <c r="A65" s="67"/>
      <c r="B65" s="67"/>
      <c r="C65" s="67"/>
      <c r="D65" s="14"/>
      <c r="F65" s="42"/>
      <c r="G65" s="42"/>
      <c r="H65" s="42"/>
    </row>
    <row r="66" spans="1:8" s="45" customFormat="1" ht="12">
      <c r="A66" s="289" t="s">
        <v>840</v>
      </c>
      <c r="B66" s="43"/>
      <c r="C66" s="43"/>
      <c r="D66" s="43"/>
      <c r="F66" s="304"/>
      <c r="G66" s="304"/>
      <c r="H66" s="304"/>
    </row>
    <row r="67" spans="1:8">
      <c r="G67" s="18"/>
    </row>
    <row r="68" spans="1:8">
      <c r="G68" s="18"/>
    </row>
    <row r="69" spans="1:8">
      <c r="G69" s="18"/>
    </row>
    <row r="70" spans="1:8">
      <c r="G70" s="18"/>
    </row>
    <row r="71" spans="1:8">
      <c r="G71" s="18"/>
    </row>
    <row r="72" spans="1:8">
      <c r="G72" s="18"/>
    </row>
    <row r="73" spans="1:8">
      <c r="G73" s="18"/>
    </row>
    <row r="74" spans="1:8">
      <c r="G74" s="18"/>
    </row>
    <row r="75" spans="1:8">
      <c r="G75" s="18"/>
    </row>
    <row r="76" spans="1:8">
      <c r="G76" s="18"/>
    </row>
    <row r="77" spans="1:8">
      <c r="G77" s="18"/>
    </row>
    <row r="78" spans="1:8">
      <c r="G78" s="18"/>
    </row>
    <row r="79" spans="1:8">
      <c r="G79" s="18"/>
    </row>
    <row r="80" spans="1:8">
      <c r="G80" s="18"/>
    </row>
    <row r="81" spans="7:7">
      <c r="G81" s="18"/>
    </row>
    <row r="82" spans="7:7">
      <c r="G82" s="18"/>
    </row>
    <row r="83" spans="7:7">
      <c r="G83" s="18"/>
    </row>
    <row r="84" spans="7:7">
      <c r="G84" s="18"/>
    </row>
    <row r="85" spans="7:7">
      <c r="G85" s="18"/>
    </row>
    <row r="86" spans="7:7">
      <c r="G86" s="18"/>
    </row>
    <row r="87" spans="7:7">
      <c r="G87" s="18"/>
    </row>
    <row r="88" spans="7:7">
      <c r="G88" s="18"/>
    </row>
    <row r="89" spans="7:7">
      <c r="G89" s="18"/>
    </row>
    <row r="90" spans="7:7">
      <c r="G90" s="18"/>
    </row>
    <row r="91" spans="7:7">
      <c r="G91" s="18"/>
    </row>
    <row r="92" spans="7:7">
      <c r="G92" s="18"/>
    </row>
    <row r="93" spans="7:7">
      <c r="G93" s="18"/>
    </row>
    <row r="94" spans="7:7">
      <c r="G94" s="18"/>
    </row>
    <row r="95" spans="7:7">
      <c r="G95" s="18"/>
    </row>
    <row r="96" spans="7:7">
      <c r="G96" s="18"/>
    </row>
    <row r="97" spans="7:7">
      <c r="G97" s="18"/>
    </row>
    <row r="98" spans="7:7">
      <c r="G98" s="18"/>
    </row>
    <row r="99" spans="7:7">
      <c r="G99" s="18"/>
    </row>
    <row r="100" spans="7:7">
      <c r="G100" s="18"/>
    </row>
    <row r="101" spans="7:7">
      <c r="G101" s="18"/>
    </row>
    <row r="102" spans="7:7">
      <c r="G102" s="18"/>
    </row>
    <row r="103" spans="7:7">
      <c r="G103" s="18"/>
    </row>
    <row r="104" spans="7:7">
      <c r="G104" s="18"/>
    </row>
    <row r="105" spans="7:7">
      <c r="G105" s="18"/>
    </row>
    <row r="106" spans="7:7">
      <c r="G106" s="18"/>
    </row>
    <row r="107" spans="7:7">
      <c r="G107" s="18"/>
    </row>
    <row r="108" spans="7:7">
      <c r="G108" s="18"/>
    </row>
    <row r="109" spans="7:7">
      <c r="G109" s="18"/>
    </row>
    <row r="110" spans="7:7">
      <c r="G110" s="18"/>
    </row>
    <row r="111" spans="7:7">
      <c r="G111" s="18"/>
    </row>
    <row r="112" spans="7:7">
      <c r="G112" s="18"/>
    </row>
    <row r="113" spans="7:7">
      <c r="G113" s="18"/>
    </row>
    <row r="114" spans="7:7">
      <c r="G114" s="18"/>
    </row>
    <row r="115" spans="7:7">
      <c r="G115" s="18"/>
    </row>
    <row r="116" spans="7:7">
      <c r="G116" s="18"/>
    </row>
    <row r="117" spans="7:7">
      <c r="G117" s="18"/>
    </row>
    <row r="118" spans="7:7">
      <c r="G118" s="18"/>
    </row>
    <row r="119" spans="7:7">
      <c r="G119" s="18"/>
    </row>
    <row r="120" spans="7:7">
      <c r="G120" s="18"/>
    </row>
    <row r="121" spans="7:7">
      <c r="G121" s="18"/>
    </row>
    <row r="122" spans="7:7">
      <c r="G122" s="18"/>
    </row>
    <row r="123" spans="7:7">
      <c r="G123" s="18"/>
    </row>
    <row r="124" spans="7:7">
      <c r="G124" s="18"/>
    </row>
    <row r="125" spans="7:7">
      <c r="G125" s="18"/>
    </row>
    <row r="126" spans="7:7">
      <c r="G126" s="18"/>
    </row>
    <row r="127" spans="7:7">
      <c r="G127" s="18"/>
    </row>
    <row r="128" spans="7:7">
      <c r="G128" s="18"/>
    </row>
    <row r="129" spans="7:7">
      <c r="G129" s="18"/>
    </row>
    <row r="130" spans="7:7">
      <c r="G130" s="18"/>
    </row>
    <row r="131" spans="7:7">
      <c r="G131" s="18"/>
    </row>
    <row r="132" spans="7:7">
      <c r="G132" s="18"/>
    </row>
    <row r="133" spans="7:7">
      <c r="G133" s="18"/>
    </row>
    <row r="134" spans="7:7">
      <c r="G134" s="18"/>
    </row>
    <row r="135" spans="7:7">
      <c r="G135" s="18"/>
    </row>
    <row r="136" spans="7:7">
      <c r="G136" s="18"/>
    </row>
    <row r="137" spans="7:7">
      <c r="G137" s="18"/>
    </row>
    <row r="138" spans="7:7">
      <c r="G138" s="18"/>
    </row>
    <row r="139" spans="7:7">
      <c r="G139" s="18"/>
    </row>
    <row r="140" spans="7:7">
      <c r="G140" s="18"/>
    </row>
    <row r="141" spans="7:7">
      <c r="G141" s="18"/>
    </row>
    <row r="142" spans="7:7">
      <c r="G142" s="18"/>
    </row>
    <row r="143" spans="7:7">
      <c r="G143" s="18"/>
    </row>
    <row r="144" spans="7:7">
      <c r="G144" s="18"/>
    </row>
    <row r="145" spans="7:7">
      <c r="G145" s="18"/>
    </row>
    <row r="146" spans="7:7">
      <c r="G146" s="18"/>
    </row>
    <row r="147" spans="7:7">
      <c r="G147" s="18"/>
    </row>
    <row r="148" spans="7:7">
      <c r="G148" s="18"/>
    </row>
    <row r="149" spans="7:7">
      <c r="G149" s="18"/>
    </row>
    <row r="150" spans="7:7">
      <c r="G150" s="18"/>
    </row>
    <row r="151" spans="7:7">
      <c r="G151" s="18"/>
    </row>
    <row r="152" spans="7:7">
      <c r="G152" s="18"/>
    </row>
    <row r="153" spans="7:7">
      <c r="G153" s="18"/>
    </row>
    <row r="154" spans="7:7">
      <c r="G154" s="18"/>
    </row>
    <row r="155" spans="7:7">
      <c r="G155" s="18"/>
    </row>
    <row r="156" spans="7:7">
      <c r="G156" s="18"/>
    </row>
    <row r="157" spans="7:7">
      <c r="G157" s="18"/>
    </row>
    <row r="158" spans="7:7">
      <c r="G158" s="18"/>
    </row>
    <row r="159" spans="7:7">
      <c r="G159" s="18"/>
    </row>
    <row r="160" spans="7:7">
      <c r="G160" s="18"/>
    </row>
    <row r="161" spans="7:7">
      <c r="G161" s="18"/>
    </row>
    <row r="162" spans="7:7">
      <c r="G162" s="18"/>
    </row>
    <row r="163" spans="7:7">
      <c r="G163" s="18"/>
    </row>
    <row r="164" spans="7:7">
      <c r="G164" s="18"/>
    </row>
    <row r="165" spans="7:7">
      <c r="G165" s="18"/>
    </row>
    <row r="166" spans="7:7">
      <c r="G166" s="18"/>
    </row>
    <row r="167" spans="7:7">
      <c r="G167" s="18"/>
    </row>
    <row r="168" spans="7:7">
      <c r="G168" s="18"/>
    </row>
    <row r="169" spans="7:7">
      <c r="G169" s="18"/>
    </row>
    <row r="170" spans="7:7">
      <c r="G170" s="18"/>
    </row>
    <row r="171" spans="7:7">
      <c r="G171" s="18"/>
    </row>
    <row r="172" spans="7:7">
      <c r="G172" s="18"/>
    </row>
    <row r="173" spans="7:7">
      <c r="G173" s="18"/>
    </row>
    <row r="174" spans="7:7">
      <c r="G174" s="18"/>
    </row>
    <row r="175" spans="7:7">
      <c r="G175" s="18"/>
    </row>
    <row r="176" spans="7:7">
      <c r="G176" s="18"/>
    </row>
    <row r="177" spans="7:7">
      <c r="G177" s="18"/>
    </row>
    <row r="178" spans="7:7">
      <c r="G178" s="18"/>
    </row>
    <row r="179" spans="7:7">
      <c r="G179" s="18"/>
    </row>
    <row r="180" spans="7:7">
      <c r="G180" s="18"/>
    </row>
    <row r="181" spans="7:7">
      <c r="G181" s="18"/>
    </row>
    <row r="182" spans="7:7">
      <c r="G182" s="18"/>
    </row>
    <row r="183" spans="7:7">
      <c r="G183" s="18"/>
    </row>
    <row r="184" spans="7:7">
      <c r="G184" s="18"/>
    </row>
    <row r="185" spans="7:7">
      <c r="G185" s="18"/>
    </row>
    <row r="186" spans="7:7">
      <c r="G186" s="18"/>
    </row>
    <row r="187" spans="7:7">
      <c r="G187" s="18"/>
    </row>
    <row r="188" spans="7:7">
      <c r="G188" s="18"/>
    </row>
    <row r="189" spans="7:7">
      <c r="G189" s="18"/>
    </row>
    <row r="190" spans="7:7">
      <c r="G190" s="18"/>
    </row>
    <row r="191" spans="7:7">
      <c r="G191" s="18"/>
    </row>
    <row r="192" spans="7:7">
      <c r="G192" s="18"/>
    </row>
    <row r="193" spans="7:7">
      <c r="G193" s="18"/>
    </row>
    <row r="194" spans="7:7">
      <c r="G194" s="18"/>
    </row>
    <row r="195" spans="7:7">
      <c r="G195" s="18"/>
    </row>
    <row r="196" spans="7:7">
      <c r="G196" s="18"/>
    </row>
    <row r="197" spans="7:7">
      <c r="G197" s="18"/>
    </row>
    <row r="198" spans="7:7">
      <c r="G198" s="18"/>
    </row>
    <row r="199" spans="7:7">
      <c r="G199" s="18"/>
    </row>
    <row r="200" spans="7:7">
      <c r="G200" s="18"/>
    </row>
    <row r="201" spans="7:7">
      <c r="G201" s="18"/>
    </row>
    <row r="202" spans="7:7">
      <c r="G202" s="18"/>
    </row>
    <row r="203" spans="7:7">
      <c r="G203" s="18"/>
    </row>
    <row r="204" spans="7:7">
      <c r="G204" s="18"/>
    </row>
    <row r="205" spans="7:7">
      <c r="G205" s="18"/>
    </row>
    <row r="206" spans="7:7">
      <c r="G206" s="18"/>
    </row>
    <row r="207" spans="7:7">
      <c r="G207" s="18"/>
    </row>
    <row r="208" spans="7:7">
      <c r="G208" s="18"/>
    </row>
    <row r="209" spans="7:7">
      <c r="G209" s="18"/>
    </row>
    <row r="210" spans="7:7">
      <c r="G210" s="18"/>
    </row>
    <row r="211" spans="7:7">
      <c r="G211" s="18"/>
    </row>
    <row r="212" spans="7:7">
      <c r="G212" s="18"/>
    </row>
    <row r="213" spans="7:7">
      <c r="G213" s="18"/>
    </row>
    <row r="214" spans="7:7">
      <c r="G214" s="18"/>
    </row>
    <row r="215" spans="7:7">
      <c r="G215" s="18"/>
    </row>
    <row r="216" spans="7:7">
      <c r="G216" s="18"/>
    </row>
    <row r="217" spans="7:7">
      <c r="G217" s="18"/>
    </row>
    <row r="218" spans="7:7">
      <c r="G218" s="18"/>
    </row>
    <row r="219" spans="7:7">
      <c r="G219" s="18"/>
    </row>
    <row r="220" spans="7:7">
      <c r="G220" s="18"/>
    </row>
    <row r="221" spans="7:7">
      <c r="G221" s="18"/>
    </row>
    <row r="222" spans="7:7">
      <c r="G222" s="18"/>
    </row>
    <row r="223" spans="7:7">
      <c r="G223" s="18"/>
    </row>
    <row r="224" spans="7:7">
      <c r="G224" s="18"/>
    </row>
    <row r="225" spans="7:7">
      <c r="G225" s="18"/>
    </row>
    <row r="226" spans="7:7">
      <c r="G226" s="18"/>
    </row>
    <row r="227" spans="7:7">
      <c r="G227" s="18"/>
    </row>
    <row r="228" spans="7:7">
      <c r="G228" s="18"/>
    </row>
    <row r="229" spans="7:7">
      <c r="G229" s="18"/>
    </row>
    <row r="230" spans="7:7">
      <c r="G230" s="18"/>
    </row>
    <row r="231" spans="7:7">
      <c r="G231" s="18"/>
    </row>
    <row r="232" spans="7:7">
      <c r="G232" s="18"/>
    </row>
    <row r="233" spans="7:7">
      <c r="G233" s="18"/>
    </row>
    <row r="234" spans="7:7">
      <c r="G234" s="18"/>
    </row>
    <row r="235" spans="7:7">
      <c r="G235" s="18"/>
    </row>
    <row r="236" spans="7:7">
      <c r="G236" s="18"/>
    </row>
    <row r="237" spans="7:7">
      <c r="G237" s="18"/>
    </row>
    <row r="238" spans="7:7">
      <c r="G238" s="18"/>
    </row>
    <row r="239" spans="7:7">
      <c r="G239" s="18"/>
    </row>
    <row r="240" spans="7:7">
      <c r="G240" s="18"/>
    </row>
    <row r="241" spans="7:7">
      <c r="G241" s="18"/>
    </row>
    <row r="242" spans="7:7">
      <c r="G242" s="18"/>
    </row>
    <row r="243" spans="7:7">
      <c r="G243" s="18"/>
    </row>
    <row r="244" spans="7:7">
      <c r="G244" s="18"/>
    </row>
    <row r="245" spans="7:7">
      <c r="G245" s="18"/>
    </row>
    <row r="246" spans="7:7">
      <c r="G246" s="18"/>
    </row>
    <row r="247" spans="7:7">
      <c r="G247" s="18"/>
    </row>
    <row r="248" spans="7:7">
      <c r="G248" s="18"/>
    </row>
    <row r="249" spans="7:7">
      <c r="G249" s="18"/>
    </row>
    <row r="250" spans="7:7">
      <c r="G250" s="18"/>
    </row>
    <row r="251" spans="7:7">
      <c r="G251" s="18"/>
    </row>
    <row r="252" spans="7:7">
      <c r="G252" s="18"/>
    </row>
    <row r="253" spans="7:7">
      <c r="G253" s="18"/>
    </row>
    <row r="254" spans="7:7">
      <c r="G254" s="18"/>
    </row>
    <row r="255" spans="7:7">
      <c r="G255" s="18"/>
    </row>
    <row r="256" spans="7:7">
      <c r="G256" s="18"/>
    </row>
    <row r="257" spans="7:7">
      <c r="G257" s="18"/>
    </row>
    <row r="258" spans="7:7">
      <c r="G258" s="18"/>
    </row>
    <row r="259" spans="7:7">
      <c r="G259" s="18"/>
    </row>
    <row r="260" spans="7:7">
      <c r="G260" s="18"/>
    </row>
    <row r="261" spans="7:7">
      <c r="G261" s="18"/>
    </row>
    <row r="262" spans="7:7">
      <c r="G262" s="18"/>
    </row>
    <row r="263" spans="7:7">
      <c r="G263" s="18"/>
    </row>
    <row r="264" spans="7:7">
      <c r="G264" s="18"/>
    </row>
    <row r="265" spans="7:7">
      <c r="G265" s="18"/>
    </row>
    <row r="266" spans="7:7">
      <c r="G266" s="18"/>
    </row>
    <row r="267" spans="7:7">
      <c r="G267" s="18"/>
    </row>
    <row r="268" spans="7:7">
      <c r="G268" s="18"/>
    </row>
    <row r="269" spans="7:7">
      <c r="G269" s="18"/>
    </row>
    <row r="270" spans="7:7">
      <c r="G270" s="18"/>
    </row>
    <row r="271" spans="7:7">
      <c r="G271" s="18"/>
    </row>
    <row r="272" spans="7:7">
      <c r="G272" s="18"/>
    </row>
    <row r="273" spans="7:7">
      <c r="G273" s="18"/>
    </row>
    <row r="274" spans="7:7">
      <c r="G274" s="18"/>
    </row>
    <row r="275" spans="7:7">
      <c r="G275" s="18"/>
    </row>
    <row r="276" spans="7:7">
      <c r="G276" s="18"/>
    </row>
    <row r="277" spans="7:7">
      <c r="G277" s="18"/>
    </row>
    <row r="278" spans="7:7">
      <c r="G278" s="18"/>
    </row>
    <row r="279" spans="7:7">
      <c r="G279" s="18"/>
    </row>
    <row r="280" spans="7:7">
      <c r="G280" s="18"/>
    </row>
    <row r="281" spans="7:7">
      <c r="G281" s="18"/>
    </row>
    <row r="282" spans="7:7">
      <c r="G282" s="18"/>
    </row>
    <row r="283" spans="7:7">
      <c r="G283" s="18"/>
    </row>
    <row r="284" spans="7:7">
      <c r="G284" s="18"/>
    </row>
    <row r="285" spans="7:7">
      <c r="G285" s="18"/>
    </row>
    <row r="286" spans="7:7">
      <c r="G286" s="18"/>
    </row>
    <row r="287" spans="7:7">
      <c r="G287" s="18"/>
    </row>
    <row r="288" spans="7:7">
      <c r="G288" s="18"/>
    </row>
    <row r="289" spans="7:7">
      <c r="G289" s="18"/>
    </row>
    <row r="290" spans="7:7">
      <c r="G290" s="18"/>
    </row>
    <row r="291" spans="7:7">
      <c r="G291" s="18"/>
    </row>
    <row r="292" spans="7:7">
      <c r="G292" s="18"/>
    </row>
    <row r="293" spans="7:7">
      <c r="G293" s="18"/>
    </row>
    <row r="294" spans="7:7">
      <c r="G294" s="18"/>
    </row>
    <row r="295" spans="7:7">
      <c r="G295" s="18"/>
    </row>
    <row r="296" spans="7:7">
      <c r="G296" s="18"/>
    </row>
    <row r="297" spans="7:7">
      <c r="G297" s="18"/>
    </row>
    <row r="298" spans="7:7">
      <c r="G298" s="18"/>
    </row>
    <row r="299" spans="7:7">
      <c r="G299" s="18"/>
    </row>
    <row r="300" spans="7:7">
      <c r="G300" s="18"/>
    </row>
    <row r="301" spans="7:7">
      <c r="G301" s="18"/>
    </row>
    <row r="302" spans="7:7">
      <c r="G302" s="18"/>
    </row>
    <row r="303" spans="7:7">
      <c r="G303" s="18"/>
    </row>
    <row r="304" spans="7:7">
      <c r="G304" s="18"/>
    </row>
    <row r="305" spans="7:7">
      <c r="G305" s="18"/>
    </row>
    <row r="306" spans="7:7">
      <c r="G306" s="18"/>
    </row>
    <row r="307" spans="7:7">
      <c r="G307" s="18"/>
    </row>
    <row r="308" spans="7:7">
      <c r="G308" s="18"/>
    </row>
    <row r="309" spans="7:7">
      <c r="G309" s="18"/>
    </row>
    <row r="310" spans="7:7">
      <c r="G310" s="18"/>
    </row>
    <row r="311" spans="7:7">
      <c r="G311" s="18"/>
    </row>
    <row r="312" spans="7:7">
      <c r="G312" s="18"/>
    </row>
    <row r="313" spans="7:7">
      <c r="G313" s="18"/>
    </row>
    <row r="314" spans="7:7">
      <c r="G314" s="18"/>
    </row>
    <row r="315" spans="7:7">
      <c r="G315" s="18"/>
    </row>
    <row r="316" spans="7:7">
      <c r="G316" s="18"/>
    </row>
    <row r="317" spans="7:7">
      <c r="G317" s="18"/>
    </row>
    <row r="318" spans="7:7">
      <c r="G318" s="18"/>
    </row>
    <row r="319" spans="7:7">
      <c r="G319" s="18"/>
    </row>
    <row r="320" spans="7:7">
      <c r="G320" s="18"/>
    </row>
    <row r="321" spans="7:7">
      <c r="G321" s="18"/>
    </row>
    <row r="322" spans="7:7">
      <c r="G322" s="18"/>
    </row>
    <row r="323" spans="7:7">
      <c r="G323" s="18"/>
    </row>
    <row r="324" spans="7:7">
      <c r="G324" s="18"/>
    </row>
    <row r="325" spans="7:7">
      <c r="G325" s="18"/>
    </row>
    <row r="326" spans="7:7">
      <c r="G326" s="18"/>
    </row>
    <row r="327" spans="7:7">
      <c r="G327" s="18"/>
    </row>
    <row r="328" spans="7:7">
      <c r="G328" s="18"/>
    </row>
    <row r="329" spans="7:7">
      <c r="G329" s="18"/>
    </row>
    <row r="330" spans="7:7">
      <c r="G330" s="18"/>
    </row>
    <row r="331" spans="7:7">
      <c r="G331" s="18"/>
    </row>
    <row r="332" spans="7:7">
      <c r="G332" s="18"/>
    </row>
    <row r="333" spans="7:7">
      <c r="G333" s="18"/>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phoneticPr fontId="6" type="noConversion"/>
  <printOptions horizontalCentered="1"/>
  <pageMargins left="0.75" right="0.5" top="0.5" bottom="0.25" header="0.5" footer="0.5"/>
  <pageSetup paperSize="9" fitToWidth="12" fitToHeight="12" orientation="portrait" r:id="rId2"/>
  <headerFooter alignWithMargins="0">
    <oddFooter>&amp;C6 of 11</oddFooter>
  </headerFooter>
</worksheet>
</file>

<file path=xl/worksheets/sheet14.xml><?xml version="1.0" encoding="utf-8"?>
<worksheet xmlns="http://schemas.openxmlformats.org/spreadsheetml/2006/main" xmlns:r="http://schemas.openxmlformats.org/officeDocument/2006/relationships">
  <sheetPr codeName="Sheet22"/>
  <dimension ref="A1:G79"/>
  <sheetViews>
    <sheetView view="pageBreakPreview" topLeftCell="A37" zoomScaleNormal="90" zoomScaleSheetLayoutView="100" workbookViewId="0">
      <selection activeCell="C16" sqref="C16"/>
    </sheetView>
  </sheetViews>
  <sheetFormatPr defaultRowHeight="12"/>
  <cols>
    <col min="1" max="1" width="4.5" style="181" customWidth="1"/>
    <col min="2" max="2" width="55.625" style="181" bestFit="1" customWidth="1"/>
    <col min="3" max="3" width="14.75" style="181" bestFit="1" customWidth="1"/>
    <col min="4" max="4" width="15.125" style="181" bestFit="1" customWidth="1"/>
    <col min="5" max="5" width="15" style="181" bestFit="1" customWidth="1"/>
    <col min="6" max="6" width="9" style="181"/>
    <col min="7" max="7" width="10.875" style="181" bestFit="1" customWidth="1"/>
    <col min="8" max="16384" width="9" style="181"/>
  </cols>
  <sheetData>
    <row r="1" spans="1:6">
      <c r="A1" s="14" t="str">
        <f>[46]BS!$A$1</f>
        <v>NATIONAL INVESTMENT (UNIT) TRUST</v>
      </c>
      <c r="E1" s="390" t="s">
        <v>609</v>
      </c>
    </row>
    <row r="2" spans="1:6">
      <c r="A2" s="103" t="s">
        <v>359</v>
      </c>
    </row>
    <row r="3" spans="1:6">
      <c r="A3" s="103" t="s">
        <v>522</v>
      </c>
    </row>
    <row r="4" spans="1:6">
      <c r="A4" s="103" t="s">
        <v>556</v>
      </c>
      <c r="B4" s="42"/>
      <c r="C4" s="42"/>
      <c r="D4" s="42"/>
    </row>
    <row r="5" spans="1:6">
      <c r="B5" s="39"/>
      <c r="C5" s="39"/>
      <c r="D5" s="39"/>
    </row>
    <row r="6" spans="1:6" ht="24">
      <c r="B6" s="39"/>
      <c r="C6" s="245" t="s">
        <v>608</v>
      </c>
      <c r="D6" s="245" t="s">
        <v>610</v>
      </c>
      <c r="E6" s="365" t="s">
        <v>81</v>
      </c>
    </row>
    <row r="7" spans="1:6">
      <c r="C7" s="632" t="s">
        <v>79</v>
      </c>
      <c r="D7" s="633" t="s">
        <v>99</v>
      </c>
      <c r="E7" s="634"/>
    </row>
    <row r="8" spans="1:6">
      <c r="B8" s="32" t="s">
        <v>198</v>
      </c>
      <c r="C8" s="16"/>
      <c r="D8" s="16"/>
      <c r="E8" s="228"/>
      <c r="F8" s="228"/>
    </row>
    <row r="9" spans="1:6">
      <c r="B9" s="229" t="s">
        <v>70</v>
      </c>
      <c r="C9" s="18">
        <f>'cash flow'!G9</f>
        <v>-39477</v>
      </c>
      <c r="D9" s="18">
        <v>-964290</v>
      </c>
      <c r="E9" s="18">
        <f>C9-D9</f>
        <v>924813</v>
      </c>
      <c r="F9" s="228"/>
    </row>
    <row r="10" spans="1:6">
      <c r="B10" s="35"/>
      <c r="C10" s="18"/>
      <c r="D10" s="18"/>
      <c r="E10" s="18"/>
      <c r="F10" s="228"/>
    </row>
    <row r="11" spans="1:6">
      <c r="B11" s="230" t="s">
        <v>202</v>
      </c>
      <c r="C11" s="18"/>
      <c r="D11" s="18"/>
      <c r="E11" s="18"/>
      <c r="F11" s="228"/>
    </row>
    <row r="12" spans="1:6">
      <c r="B12" s="231" t="s">
        <v>553</v>
      </c>
      <c r="C12" s="18"/>
      <c r="D12" s="18"/>
      <c r="E12" s="18"/>
      <c r="F12" s="228"/>
    </row>
    <row r="13" spans="1:6">
      <c r="B13" s="232" t="s">
        <v>1</v>
      </c>
      <c r="C13" s="18"/>
      <c r="D13" s="18"/>
      <c r="E13" s="18"/>
      <c r="F13" s="228"/>
    </row>
    <row r="14" spans="1:6">
      <c r="B14" s="233" t="s">
        <v>0</v>
      </c>
      <c r="C14" s="18" t="e">
        <f>'cash flow'!#REF!</f>
        <v>#REF!</v>
      </c>
      <c r="D14" s="18">
        <v>-257237</v>
      </c>
      <c r="E14" s="18" t="e">
        <f>C14-D14</f>
        <v>#REF!</v>
      </c>
      <c r="F14" s="228"/>
    </row>
    <row r="15" spans="1:6">
      <c r="B15" s="209" t="s">
        <v>73</v>
      </c>
      <c r="C15" s="18">
        <v>0</v>
      </c>
      <c r="D15" s="18">
        <v>0</v>
      </c>
      <c r="E15" s="18">
        <f>C15-D15</f>
        <v>0</v>
      </c>
      <c r="F15" s="228"/>
    </row>
    <row r="16" spans="1:6">
      <c r="B16" s="209" t="s">
        <v>503</v>
      </c>
      <c r="C16" s="18"/>
      <c r="D16" s="18"/>
      <c r="E16" s="18"/>
      <c r="F16" s="228"/>
    </row>
    <row r="17" spans="2:6">
      <c r="B17" s="234" t="s">
        <v>3</v>
      </c>
      <c r="C17" s="18">
        <f>'cash flow'!G13</f>
        <v>-2061</v>
      </c>
      <c r="D17" s="18">
        <v>3076302</v>
      </c>
      <c r="E17" s="18">
        <f>C17-D17</f>
        <v>-3078363</v>
      </c>
      <c r="F17" s="228"/>
    </row>
    <row r="18" spans="2:6">
      <c r="B18" s="234"/>
      <c r="C18" s="18"/>
      <c r="D18" s="18"/>
      <c r="E18" s="18"/>
      <c r="F18" s="228"/>
    </row>
    <row r="19" spans="2:6">
      <c r="B19" s="235" t="s">
        <v>74</v>
      </c>
      <c r="C19" s="18">
        <f>'cash flow'!G15</f>
        <v>119134</v>
      </c>
      <c r="D19" s="18">
        <v>0</v>
      </c>
      <c r="E19" s="18">
        <f>C19-D19</f>
        <v>119134</v>
      </c>
      <c r="F19" s="228"/>
    </row>
    <row r="20" spans="2:6" hidden="1">
      <c r="B20" s="235" t="s">
        <v>257</v>
      </c>
      <c r="C20" s="18">
        <v>0</v>
      </c>
      <c r="D20" s="18">
        <v>0</v>
      </c>
      <c r="E20" s="18">
        <f>C20-D20</f>
        <v>0</v>
      </c>
      <c r="F20" s="228"/>
    </row>
    <row r="21" spans="2:6">
      <c r="B21" s="187" t="s">
        <v>168</v>
      </c>
      <c r="C21" s="18">
        <f>'cash flow'!G16</f>
        <v>0</v>
      </c>
      <c r="D21" s="18">
        <v>202091</v>
      </c>
      <c r="E21" s="18">
        <f>C21-D21</f>
        <v>-202091</v>
      </c>
      <c r="F21" s="228"/>
    </row>
    <row r="22" spans="2:6">
      <c r="B22" s="187" t="s">
        <v>566</v>
      </c>
      <c r="C22" s="18">
        <f>'cash flow'!G17</f>
        <v>0</v>
      </c>
      <c r="D22" s="18">
        <v>32335</v>
      </c>
      <c r="E22" s="18">
        <f>C22-D22</f>
        <v>-32335</v>
      </c>
      <c r="F22" s="228"/>
    </row>
    <row r="23" spans="2:6">
      <c r="B23" s="32"/>
      <c r="C23" s="112" t="e">
        <f>SUM(C9:C22)</f>
        <v>#REF!</v>
      </c>
      <c r="D23" s="112">
        <f>SUM(D9:D22)</f>
        <v>2089201</v>
      </c>
      <c r="E23" s="112" t="e">
        <f>SUM(E9:E22)</f>
        <v>#REF!</v>
      </c>
      <c r="F23" s="313" t="e">
        <f>C23-D23</f>
        <v>#REF!</v>
      </c>
    </row>
    <row r="24" spans="2:6">
      <c r="B24" s="236" t="s">
        <v>39</v>
      </c>
      <c r="C24" s="18"/>
      <c r="D24" s="18"/>
      <c r="E24" s="18"/>
      <c r="F24" s="228"/>
    </row>
    <row r="25" spans="2:6">
      <c r="B25" s="237" t="s">
        <v>504</v>
      </c>
      <c r="C25" s="18"/>
      <c r="D25" s="18"/>
      <c r="E25" s="18"/>
      <c r="F25" s="228"/>
    </row>
    <row r="26" spans="2:6">
      <c r="B26" s="232" t="s">
        <v>4</v>
      </c>
      <c r="C26" s="24">
        <f>'cash flow'!G20</f>
        <v>0</v>
      </c>
      <c r="D26" s="24">
        <v>0</v>
      </c>
      <c r="E26" s="24">
        <f>C26-D26</f>
        <v>0</v>
      </c>
      <c r="F26" s="228"/>
    </row>
    <row r="27" spans="2:6">
      <c r="B27" s="237" t="s">
        <v>110</v>
      </c>
      <c r="C27" s="27">
        <f>'cash flow'!G21</f>
        <v>-1251643</v>
      </c>
      <c r="D27" s="27">
        <v>3407371</v>
      </c>
      <c r="E27" s="27">
        <f>C27-D27</f>
        <v>-4659014</v>
      </c>
      <c r="F27" s="228"/>
    </row>
    <row r="28" spans="2:6">
      <c r="B28" s="237" t="s">
        <v>309</v>
      </c>
      <c r="C28" s="27">
        <f>'cash flow'!G23</f>
        <v>-43112</v>
      </c>
      <c r="D28" s="27">
        <v>35266</v>
      </c>
      <c r="E28" s="27">
        <f>C28-D28</f>
        <v>-78378</v>
      </c>
      <c r="F28" s="228"/>
    </row>
    <row r="29" spans="2:6">
      <c r="B29" s="238" t="s">
        <v>527</v>
      </c>
      <c r="C29" s="29">
        <f>BS!H12-BS!F12</f>
        <v>0</v>
      </c>
      <c r="D29" s="29">
        <v>-98269</v>
      </c>
      <c r="E29" s="27">
        <f>C29-D29</f>
        <v>98269</v>
      </c>
      <c r="F29" s="228"/>
    </row>
    <row r="30" spans="2:6">
      <c r="B30" s="39"/>
      <c r="C30" s="112">
        <f>SUM(C26:C29)</f>
        <v>-1294755</v>
      </c>
      <c r="D30" s="112">
        <f>SUM(D26:D29)</f>
        <v>3344368</v>
      </c>
      <c r="E30" s="112">
        <f>SUM(E26:E29)</f>
        <v>-4639123</v>
      </c>
      <c r="F30" s="313">
        <f>C30-D30</f>
        <v>-4639123</v>
      </c>
    </row>
    <row r="31" spans="2:6">
      <c r="B31" s="236" t="s">
        <v>174</v>
      </c>
      <c r="C31" s="25"/>
      <c r="D31" s="25"/>
      <c r="E31" s="25"/>
      <c r="F31" s="228"/>
    </row>
    <row r="32" spans="2:6">
      <c r="B32" s="237" t="s">
        <v>505</v>
      </c>
      <c r="C32" s="25"/>
      <c r="D32" s="25"/>
      <c r="E32" s="25"/>
      <c r="F32" s="228"/>
    </row>
    <row r="33" spans="2:7">
      <c r="B33" s="232" t="s">
        <v>32</v>
      </c>
      <c r="C33" s="24">
        <f>'cash flow'!G27</f>
        <v>-1920</v>
      </c>
      <c r="D33" s="24">
        <v>15010</v>
      </c>
      <c r="E33" s="24">
        <f>C33-D33</f>
        <v>-16930</v>
      </c>
      <c r="F33" s="228"/>
    </row>
    <row r="34" spans="2:7">
      <c r="B34" s="237" t="s">
        <v>506</v>
      </c>
      <c r="C34" s="27"/>
      <c r="D34" s="27"/>
      <c r="E34" s="27"/>
      <c r="F34" s="228"/>
    </row>
    <row r="35" spans="2:7">
      <c r="B35" s="232" t="s">
        <v>507</v>
      </c>
      <c r="C35" s="27">
        <f>'cash flow'!G29</f>
        <v>3042</v>
      </c>
      <c r="D35" s="27">
        <v>-15993</v>
      </c>
      <c r="E35" s="27">
        <f>C35-D35</f>
        <v>19035</v>
      </c>
      <c r="F35" s="228"/>
    </row>
    <row r="36" spans="2:7">
      <c r="B36" s="237" t="s">
        <v>192</v>
      </c>
      <c r="C36" s="29" t="e">
        <f>'cash flow'!#REF!</f>
        <v>#REF!</v>
      </c>
      <c r="D36" s="29">
        <v>20451</v>
      </c>
      <c r="E36" s="29" t="e">
        <f>C36-D36</f>
        <v>#REF!</v>
      </c>
      <c r="F36" s="228"/>
    </row>
    <row r="37" spans="2:7">
      <c r="B37" s="236"/>
      <c r="C37" s="25" t="e">
        <f>SUM(C33:C36)</f>
        <v>#REF!</v>
      </c>
      <c r="D37" s="25">
        <f>SUM(D33:D36)</f>
        <v>19468</v>
      </c>
      <c r="E37" s="25" t="e">
        <f>SUM(E33:E36)</f>
        <v>#REF!</v>
      </c>
      <c r="F37" s="228"/>
    </row>
    <row r="38" spans="2:7">
      <c r="B38" s="187" t="s">
        <v>203</v>
      </c>
      <c r="C38" s="25">
        <f>'cash flow'!G34</f>
        <v>0</v>
      </c>
      <c r="D38" s="25">
        <v>-236683</v>
      </c>
      <c r="E38" s="25">
        <f>C38-D38</f>
        <v>236683</v>
      </c>
      <c r="F38" s="228"/>
    </row>
    <row r="39" spans="2:7">
      <c r="B39" s="239" t="s">
        <v>204</v>
      </c>
      <c r="C39" s="112" t="e">
        <f>C23+C30+C37+C38</f>
        <v>#REF!</v>
      </c>
      <c r="D39" s="112">
        <f>D23+D30+D37+D38</f>
        <v>5216354</v>
      </c>
      <c r="E39" s="112" t="e">
        <f>E23+E30+E37+E38</f>
        <v>#REF!</v>
      </c>
      <c r="F39" s="313" t="e">
        <f>C39-D39</f>
        <v>#REF!</v>
      </c>
      <c r="G39" s="311">
        <v>3900410</v>
      </c>
    </row>
    <row r="40" spans="2:7">
      <c r="B40" s="239"/>
      <c r="C40" s="25"/>
      <c r="D40" s="25"/>
      <c r="E40" s="25"/>
      <c r="F40" s="228"/>
    </row>
    <row r="41" spans="2:7">
      <c r="B41" s="239" t="s">
        <v>175</v>
      </c>
      <c r="C41" s="25"/>
      <c r="D41" s="25"/>
      <c r="E41" s="25"/>
      <c r="F41" s="228"/>
    </row>
    <row r="42" spans="2:7">
      <c r="B42" s="239"/>
      <c r="C42" s="25"/>
      <c r="D42" s="25"/>
      <c r="E42" s="25"/>
      <c r="F42" s="228"/>
    </row>
    <row r="43" spans="2:7">
      <c r="B43" s="94" t="s">
        <v>615</v>
      </c>
      <c r="C43" s="24">
        <f>'cash flow'!G39</f>
        <v>1661942.6600500001</v>
      </c>
      <c r="D43" s="24">
        <v>-5855964</v>
      </c>
      <c r="E43" s="24">
        <f>C43-D43</f>
        <v>7517906.6600500001</v>
      </c>
      <c r="F43" s="228"/>
    </row>
    <row r="44" spans="2:7">
      <c r="B44" s="94" t="s">
        <v>108</v>
      </c>
      <c r="C44" s="29">
        <f>'cash flow'!G40</f>
        <v>-847496.73469000007</v>
      </c>
      <c r="D44" s="29">
        <v>-3334611</v>
      </c>
      <c r="E44" s="29">
        <f>C44-D44</f>
        <v>2487114.2653099997</v>
      </c>
      <c r="F44" s="228"/>
    </row>
    <row r="45" spans="2:7">
      <c r="B45" s="240" t="s">
        <v>68</v>
      </c>
      <c r="C45" s="25">
        <f>SUM(C43:C44)</f>
        <v>814445.92535999999</v>
      </c>
      <c r="D45" s="25">
        <f>SUM(D43:D44)</f>
        <v>-9190575</v>
      </c>
      <c r="E45" s="25">
        <f>SUM(E43:E44)</f>
        <v>10005020.92536</v>
      </c>
      <c r="F45" s="313">
        <f>C45-D45</f>
        <v>10005020.92536</v>
      </c>
    </row>
    <row r="46" spans="2:7">
      <c r="B46" s="203"/>
      <c r="C46" s="25"/>
      <c r="D46" s="25"/>
      <c r="E46" s="25"/>
      <c r="F46" s="228"/>
    </row>
    <row r="47" spans="2:7">
      <c r="B47" s="239" t="s">
        <v>69</v>
      </c>
      <c r="C47" s="25"/>
      <c r="D47" s="25"/>
      <c r="E47" s="25"/>
      <c r="F47" s="228"/>
    </row>
    <row r="48" spans="2:7">
      <c r="B48" s="241" t="s">
        <v>508</v>
      </c>
      <c r="C48" s="112" t="e">
        <f>C39+C45</f>
        <v>#REF!</v>
      </c>
      <c r="D48" s="112">
        <f>D39+D45</f>
        <v>-3974221</v>
      </c>
      <c r="E48" s="112" t="e">
        <f>E39+E45</f>
        <v>#REF!</v>
      </c>
      <c r="F48" s="313" t="e">
        <f>C48-D48</f>
        <v>#REF!</v>
      </c>
    </row>
    <row r="49" spans="2:6">
      <c r="B49" s="235"/>
      <c r="C49" s="25"/>
      <c r="D49" s="25"/>
      <c r="E49" s="25"/>
      <c r="F49" s="228"/>
    </row>
    <row r="50" spans="2:6">
      <c r="B50" s="94" t="s">
        <v>407</v>
      </c>
      <c r="C50" s="18">
        <f>'cash flow'!G46</f>
        <v>1340436</v>
      </c>
      <c r="D50" s="18">
        <v>3400060</v>
      </c>
      <c r="E50" s="18">
        <f>D52</f>
        <v>-574161</v>
      </c>
      <c r="F50" s="228"/>
    </row>
    <row r="51" spans="2:6">
      <c r="B51" s="94"/>
      <c r="C51" s="18"/>
      <c r="D51" s="18"/>
      <c r="E51" s="18"/>
      <c r="F51" s="228"/>
    </row>
    <row r="52" spans="2:6" ht="12.75" thickBot="1">
      <c r="B52" s="239" t="s">
        <v>408</v>
      </c>
      <c r="C52" s="174" t="e">
        <f>C48+C50</f>
        <v>#REF!</v>
      </c>
      <c r="D52" s="174">
        <f>D48+D50</f>
        <v>-574161</v>
      </c>
      <c r="E52" s="174" t="e">
        <f>E48+E50</f>
        <v>#REF!</v>
      </c>
      <c r="F52" s="228"/>
    </row>
    <row r="53" spans="2:6" ht="12.75" thickTop="1">
      <c r="B53" s="94"/>
      <c r="C53" s="18"/>
      <c r="D53" s="18"/>
      <c r="E53" s="242"/>
      <c r="F53" s="228"/>
    </row>
    <row r="54" spans="2:6" hidden="1">
      <c r="B54" s="239" t="s">
        <v>408</v>
      </c>
      <c r="C54" s="18"/>
      <c r="D54" s="18"/>
      <c r="E54" s="242"/>
      <c r="F54" s="228"/>
    </row>
    <row r="55" spans="2:6" hidden="1">
      <c r="B55" s="16" t="s">
        <v>360</v>
      </c>
      <c r="C55" s="18">
        <f>'cash flow'!G51</f>
        <v>949708</v>
      </c>
      <c r="D55" s="25"/>
      <c r="E55" s="242"/>
      <c r="F55" s="228"/>
    </row>
    <row r="56" spans="2:6" hidden="1">
      <c r="B56" s="16" t="s">
        <v>390</v>
      </c>
      <c r="C56" s="18">
        <f>'cash flow'!G52</f>
        <v>0</v>
      </c>
      <c r="D56" s="25"/>
      <c r="E56" s="242"/>
      <c r="F56" s="228"/>
    </row>
    <row r="57" spans="2:6" ht="12.75" hidden="1" thickBot="1">
      <c r="B57" s="39"/>
      <c r="C57" s="33">
        <f>C55+C56</f>
        <v>949708</v>
      </c>
      <c r="D57" s="25"/>
      <c r="E57" s="242"/>
      <c r="F57" s="228"/>
    </row>
    <row r="58" spans="2:6">
      <c r="C58" s="228"/>
      <c r="D58" s="243"/>
      <c r="E58" s="228"/>
      <c r="F58" s="228"/>
    </row>
    <row r="59" spans="2:6">
      <c r="C59" s="313" t="e">
        <f>C52-BS!F9</f>
        <v>#REF!</v>
      </c>
      <c r="D59" s="244"/>
      <c r="E59" s="228"/>
      <c r="F59" s="228"/>
    </row>
    <row r="60" spans="2:6">
      <c r="C60" s="228"/>
      <c r="D60" s="244"/>
      <c r="E60" s="228"/>
      <c r="F60" s="228"/>
    </row>
    <row r="61" spans="2:6">
      <c r="C61" s="228"/>
      <c r="D61" s="244"/>
      <c r="E61" s="228"/>
      <c r="F61" s="228"/>
    </row>
    <row r="62" spans="2:6">
      <c r="C62" s="228"/>
      <c r="D62" s="244"/>
      <c r="E62" s="228"/>
      <c r="F62" s="228"/>
    </row>
    <row r="63" spans="2:6">
      <c r="C63" s="228"/>
      <c r="D63" s="244"/>
      <c r="E63" s="228"/>
      <c r="F63" s="228"/>
    </row>
    <row r="64" spans="2:6">
      <c r="C64" s="228"/>
      <c r="D64" s="244"/>
      <c r="E64" s="228"/>
      <c r="F64" s="228"/>
    </row>
    <row r="65" spans="3:6">
      <c r="C65" s="228"/>
      <c r="D65" s="228"/>
      <c r="E65" s="228"/>
      <c r="F65" s="228"/>
    </row>
    <row r="66" spans="3:6">
      <c r="C66" s="228"/>
      <c r="D66" s="228"/>
      <c r="E66" s="228"/>
      <c r="F66" s="228"/>
    </row>
    <row r="67" spans="3:6">
      <c r="C67" s="228"/>
      <c r="D67" s="228"/>
      <c r="E67" s="228"/>
      <c r="F67" s="228"/>
    </row>
    <row r="68" spans="3:6">
      <c r="C68" s="228"/>
      <c r="D68" s="228"/>
      <c r="E68" s="228"/>
      <c r="F68" s="228"/>
    </row>
    <row r="69" spans="3:6">
      <c r="C69" s="228"/>
      <c r="D69" s="228"/>
      <c r="E69" s="228"/>
      <c r="F69" s="228"/>
    </row>
    <row r="70" spans="3:6">
      <c r="C70" s="228"/>
      <c r="D70" s="228"/>
      <c r="E70" s="228"/>
      <c r="F70" s="228"/>
    </row>
    <row r="71" spans="3:6">
      <c r="C71" s="228"/>
      <c r="D71" s="228"/>
      <c r="E71" s="228"/>
      <c r="F71" s="228"/>
    </row>
    <row r="72" spans="3:6">
      <c r="C72" s="228"/>
      <c r="D72" s="228"/>
      <c r="E72" s="228"/>
      <c r="F72" s="228"/>
    </row>
    <row r="73" spans="3:6">
      <c r="C73" s="228"/>
      <c r="D73" s="228"/>
      <c r="E73" s="228"/>
      <c r="F73" s="228"/>
    </row>
    <row r="74" spans="3:6">
      <c r="C74" s="228"/>
      <c r="D74" s="228"/>
      <c r="E74" s="228"/>
      <c r="F74" s="228"/>
    </row>
    <row r="75" spans="3:6">
      <c r="C75" s="228"/>
      <c r="D75" s="228"/>
      <c r="E75" s="228"/>
      <c r="F75" s="228"/>
    </row>
    <row r="76" spans="3:6">
      <c r="C76" s="228"/>
      <c r="D76" s="228"/>
      <c r="E76" s="228"/>
      <c r="F76" s="228"/>
    </row>
    <row r="77" spans="3:6">
      <c r="C77" s="228"/>
      <c r="D77" s="228"/>
      <c r="E77" s="228"/>
      <c r="F77" s="228"/>
    </row>
    <row r="78" spans="3:6">
      <c r="C78" s="228"/>
      <c r="D78" s="228"/>
      <c r="E78" s="228"/>
      <c r="F78" s="228"/>
    </row>
    <row r="79" spans="3:6">
      <c r="C79" s="228"/>
      <c r="D79" s="228"/>
      <c r="E79" s="228"/>
      <c r="F79" s="228"/>
    </row>
  </sheetData>
  <customSheetViews>
    <customSheetView guid="{84FBBE83-FF6F-4C76-A58E-D04643F715A5}" showPageBreaks="1" printArea="1" hiddenRows="1" view="pageBreakPreview" topLeftCell="A37">
      <selection activeCell="C16" sqref="C16"/>
      <colBreaks count="1" manualBreakCount="1">
        <brk id="5" max="1048575" man="1"/>
      </colBreaks>
      <pageMargins left="0.38" right="0.37" top="0.65" bottom="1" header="0.5" footer="0.5"/>
      <pageSetup paperSize="9" scale="80" orientation="portrait" r:id="rId1"/>
      <headerFooter alignWithMargins="0"/>
    </customSheetView>
  </customSheetViews>
  <mergeCells count="1">
    <mergeCell ref="C7:E7"/>
  </mergeCells>
  <phoneticPr fontId="27" type="noConversion"/>
  <pageMargins left="0.38" right="0.37" top="0.65" bottom="1" header="0.5" footer="0.5"/>
  <pageSetup paperSize="9" scale="80" orientation="portrait" r:id="rId2"/>
  <headerFooter alignWithMargins="0"/>
  <colBreaks count="1" manualBreakCount="1">
    <brk id="5" max="1048575" man="1"/>
  </colBreaks>
  <ignoredErrors>
    <ignoredError sqref="E37" formula="1"/>
  </ignoredErrors>
</worksheet>
</file>

<file path=xl/worksheets/sheet15.xml><?xml version="1.0" encoding="utf-8"?>
<worksheet xmlns="http://schemas.openxmlformats.org/spreadsheetml/2006/main" xmlns:r="http://schemas.openxmlformats.org/officeDocument/2006/relationships">
  <sheetPr>
    <tabColor indexed="17"/>
  </sheetPr>
  <dimension ref="A1:H52"/>
  <sheetViews>
    <sheetView workbookViewId="0">
      <selection activeCell="J21" sqref="J21"/>
    </sheetView>
  </sheetViews>
  <sheetFormatPr defaultRowHeight="15.75"/>
  <cols>
    <col min="1" max="1" width="3.625" style="337" customWidth="1"/>
    <col min="2" max="2" width="37.125" style="337" customWidth="1"/>
    <col min="3" max="3" width="9.125" style="337" customWidth="1"/>
    <col min="4" max="4" width="1.5" style="337" customWidth="1"/>
    <col min="5" max="5" width="9.375" style="337" customWidth="1"/>
    <col min="6" max="6" width="1.5" style="337" customWidth="1"/>
    <col min="7" max="7" width="9.125" style="337" customWidth="1"/>
    <col min="8" max="8" width="1.5" style="337" customWidth="1"/>
    <col min="9" max="16384" width="9" style="337"/>
  </cols>
  <sheetData>
    <row r="1" spans="1:8">
      <c r="A1" s="30" t="s">
        <v>41</v>
      </c>
      <c r="B1" s="333"/>
      <c r="C1" s="334"/>
      <c r="D1" s="334"/>
      <c r="E1" s="335"/>
      <c r="F1" s="336"/>
      <c r="G1" s="336"/>
      <c r="H1" s="336"/>
    </row>
    <row r="2" spans="1:8">
      <c r="A2" s="335" t="str">
        <f>[47]UHF!A3</f>
        <v>FOR THE HALF YEAR AND QUARTER ENDED DECEMBER 31, 2011</v>
      </c>
      <c r="B2" s="335"/>
      <c r="C2" s="334"/>
      <c r="D2" s="334"/>
      <c r="E2" s="338"/>
      <c r="F2" s="336"/>
      <c r="G2" s="336"/>
      <c r="H2" s="336"/>
    </row>
    <row r="3" spans="1:8">
      <c r="A3" s="14" t="s">
        <v>535</v>
      </c>
      <c r="B3" s="335"/>
      <c r="C3" s="334"/>
      <c r="D3" s="334"/>
      <c r="E3" s="335"/>
      <c r="F3" s="336"/>
      <c r="G3" s="336"/>
      <c r="H3" s="336"/>
    </row>
    <row r="4" spans="1:8">
      <c r="B4" s="335"/>
      <c r="C4" s="334"/>
      <c r="D4" s="334"/>
      <c r="E4" s="335"/>
      <c r="F4" s="336"/>
      <c r="G4" s="336"/>
      <c r="H4" s="336"/>
    </row>
    <row r="5" spans="1:8">
      <c r="A5" s="335"/>
      <c r="B5" s="335"/>
      <c r="C5" s="334"/>
      <c r="D5" s="334"/>
      <c r="E5" s="335"/>
      <c r="F5" s="336"/>
      <c r="G5" s="336"/>
      <c r="H5" s="336"/>
    </row>
    <row r="6" spans="1:8">
      <c r="A6" s="335"/>
      <c r="B6" s="335"/>
      <c r="C6" s="635" t="s">
        <v>536</v>
      </c>
      <c r="D6" s="339"/>
      <c r="E6" s="635" t="s">
        <v>537</v>
      </c>
      <c r="F6" s="340"/>
      <c r="G6" s="638" t="s">
        <v>538</v>
      </c>
      <c r="H6" s="336"/>
    </row>
    <row r="7" spans="1:8">
      <c r="A7" s="335"/>
      <c r="B7" s="335"/>
      <c r="C7" s="636"/>
      <c r="D7" s="341"/>
      <c r="E7" s="636"/>
      <c r="F7" s="342"/>
      <c r="G7" s="639"/>
      <c r="H7" s="336"/>
    </row>
    <row r="8" spans="1:8">
      <c r="A8" s="335"/>
      <c r="B8" s="335"/>
      <c r="C8" s="636"/>
      <c r="D8" s="341"/>
      <c r="E8" s="636"/>
      <c r="F8" s="342"/>
      <c r="G8" s="639"/>
      <c r="H8" s="336"/>
    </row>
    <row r="9" spans="1:8">
      <c r="A9" s="343"/>
      <c r="B9" s="344"/>
      <c r="C9" s="637"/>
      <c r="D9" s="345"/>
      <c r="E9" s="637"/>
      <c r="F9" s="346"/>
      <c r="G9" s="640"/>
      <c r="H9" s="347"/>
    </row>
    <row r="10" spans="1:8">
      <c r="A10" s="348"/>
      <c r="B10" s="348"/>
      <c r="C10" s="349" t="s">
        <v>539</v>
      </c>
      <c r="D10" s="350"/>
      <c r="E10" s="349" t="s">
        <v>540</v>
      </c>
      <c r="F10" s="351"/>
      <c r="G10" s="349" t="s">
        <v>541</v>
      </c>
      <c r="H10" s="352"/>
    </row>
    <row r="11" spans="1:8">
      <c r="A11" s="353"/>
      <c r="B11" s="354"/>
      <c r="C11" s="641" t="s">
        <v>567</v>
      </c>
      <c r="D11" s="641"/>
      <c r="E11" s="641"/>
      <c r="F11" s="641"/>
      <c r="G11" s="641"/>
      <c r="H11" s="641"/>
    </row>
    <row r="13" spans="1:8">
      <c r="A13" s="355" t="s">
        <v>542</v>
      </c>
    </row>
    <row r="14" spans="1:8">
      <c r="A14" s="356" t="s">
        <v>32</v>
      </c>
    </row>
    <row r="15" spans="1:8">
      <c r="A15" s="357" t="s">
        <v>547</v>
      </c>
      <c r="C15" s="141">
        <v>179542</v>
      </c>
      <c r="E15" s="141">
        <v>179542</v>
      </c>
      <c r="G15" s="141">
        <f>C15-E15</f>
        <v>0</v>
      </c>
    </row>
    <row r="16" spans="1:8">
      <c r="A16" s="357" t="s">
        <v>168</v>
      </c>
      <c r="C16" s="141">
        <f>'cash flow'!G16</f>
        <v>0</v>
      </c>
      <c r="D16" s="141"/>
      <c r="E16" s="141">
        <f>'Qtr - PnL'!G26</f>
        <v>243213</v>
      </c>
      <c r="F16" s="141"/>
      <c r="G16" s="141">
        <f>C16-E16</f>
        <v>-243213</v>
      </c>
    </row>
    <row r="17" spans="1:7">
      <c r="A17" s="357" t="s">
        <v>566</v>
      </c>
      <c r="C17" s="141">
        <f>'cash flow'!G17</f>
        <v>0</v>
      </c>
      <c r="D17" s="141"/>
      <c r="E17" s="141">
        <f>'Qtr - PnL'!G27</f>
        <v>45801</v>
      </c>
      <c r="F17" s="141"/>
      <c r="G17" s="141">
        <f>C17-E17</f>
        <v>-45801</v>
      </c>
    </row>
    <row r="18" spans="1:7">
      <c r="A18" s="357" t="s">
        <v>245</v>
      </c>
      <c r="C18" s="141">
        <v>6057</v>
      </c>
      <c r="D18" s="141"/>
      <c r="E18" s="141">
        <v>3210</v>
      </c>
      <c r="F18" s="141"/>
      <c r="G18" s="141">
        <f>C18-E18</f>
        <v>2847</v>
      </c>
    </row>
    <row r="19" spans="1:7">
      <c r="A19" s="358"/>
      <c r="C19" s="141"/>
      <c r="D19" s="141"/>
      <c r="E19" s="141"/>
      <c r="F19" s="141"/>
      <c r="G19" s="141"/>
    </row>
    <row r="20" spans="1:7">
      <c r="A20" s="355" t="s">
        <v>298</v>
      </c>
      <c r="C20" s="141"/>
      <c r="D20" s="141"/>
      <c r="E20" s="141"/>
      <c r="F20" s="141"/>
      <c r="G20" s="141"/>
    </row>
    <row r="21" spans="1:7">
      <c r="A21" s="357" t="s">
        <v>544</v>
      </c>
      <c r="C21" s="141">
        <v>11588</v>
      </c>
      <c r="D21" s="141"/>
      <c r="E21" s="141">
        <v>6824</v>
      </c>
      <c r="F21" s="141"/>
      <c r="G21" s="141">
        <f t="shared" ref="G21:G26" si="0">C21-E21</f>
        <v>4764</v>
      </c>
    </row>
    <row r="22" spans="1:7">
      <c r="A22" s="357" t="s">
        <v>543</v>
      </c>
      <c r="C22" s="141">
        <v>0</v>
      </c>
      <c r="D22" s="141"/>
      <c r="E22" s="141">
        <v>0</v>
      </c>
      <c r="F22" s="141"/>
      <c r="G22" s="141">
        <f t="shared" si="0"/>
        <v>0</v>
      </c>
    </row>
    <row r="23" spans="1:7">
      <c r="A23" s="357"/>
      <c r="C23" s="141"/>
      <c r="D23" s="141"/>
      <c r="E23" s="141"/>
      <c r="F23" s="141"/>
      <c r="G23" s="141"/>
    </row>
    <row r="24" spans="1:7">
      <c r="A24" s="294" t="s">
        <v>45</v>
      </c>
      <c r="C24" s="141"/>
      <c r="D24" s="141"/>
      <c r="E24" s="141"/>
      <c r="F24" s="141"/>
      <c r="G24" s="141"/>
    </row>
    <row r="25" spans="1:7">
      <c r="A25" s="357" t="s">
        <v>524</v>
      </c>
      <c r="C25" s="141">
        <v>0</v>
      </c>
      <c r="D25" s="141"/>
      <c r="E25" s="141">
        <v>0</v>
      </c>
      <c r="F25" s="141"/>
      <c r="G25" s="141">
        <f t="shared" si="0"/>
        <v>0</v>
      </c>
    </row>
    <row r="26" spans="1:7">
      <c r="A26" s="357" t="s">
        <v>526</v>
      </c>
      <c r="C26" s="141">
        <v>1747</v>
      </c>
      <c r="D26" s="141"/>
      <c r="E26" s="141">
        <v>1747</v>
      </c>
      <c r="F26" s="141"/>
      <c r="G26" s="141">
        <f t="shared" si="0"/>
        <v>0</v>
      </c>
    </row>
    <row r="27" spans="1:7">
      <c r="A27" s="357" t="s">
        <v>525</v>
      </c>
      <c r="C27" s="141"/>
      <c r="D27" s="141"/>
      <c r="E27" s="141"/>
      <c r="F27" s="141"/>
      <c r="G27" s="141"/>
    </row>
    <row r="28" spans="1:7">
      <c r="A28" s="237"/>
      <c r="C28" s="141"/>
      <c r="D28" s="141"/>
      <c r="E28" s="141"/>
      <c r="F28" s="141"/>
      <c r="G28" s="141"/>
    </row>
    <row r="29" spans="1:7">
      <c r="A29" s="355" t="s">
        <v>439</v>
      </c>
      <c r="C29" s="141"/>
      <c r="D29" s="141"/>
      <c r="E29" s="141"/>
      <c r="F29" s="141"/>
      <c r="G29" s="141"/>
    </row>
    <row r="30" spans="1:7">
      <c r="A30" s="357" t="s">
        <v>524</v>
      </c>
      <c r="C30" s="141">
        <v>0</v>
      </c>
      <c r="D30" s="141"/>
      <c r="E30" s="141">
        <v>0</v>
      </c>
      <c r="F30" s="141"/>
      <c r="G30" s="141">
        <f>C30-E30</f>
        <v>0</v>
      </c>
    </row>
    <row r="31" spans="1:7">
      <c r="A31" s="357" t="s">
        <v>545</v>
      </c>
      <c r="C31" s="141">
        <v>212</v>
      </c>
      <c r="D31" s="141"/>
      <c r="E31" s="141">
        <v>212</v>
      </c>
      <c r="F31" s="141"/>
      <c r="G31" s="141">
        <f>C31-E31</f>
        <v>0</v>
      </c>
    </row>
    <row r="32" spans="1:7">
      <c r="A32" s="357" t="s">
        <v>13</v>
      </c>
      <c r="C32" s="141">
        <v>0</v>
      </c>
      <c r="D32" s="141"/>
      <c r="E32" s="141">
        <v>0</v>
      </c>
      <c r="F32" s="141"/>
      <c r="G32" s="141">
        <f>C32-E32</f>
        <v>0</v>
      </c>
    </row>
    <row r="33" spans="1:7">
      <c r="A33" s="355"/>
      <c r="C33" s="141"/>
      <c r="D33" s="141"/>
      <c r="E33" s="141"/>
      <c r="F33" s="141"/>
      <c r="G33" s="141"/>
    </row>
    <row r="34" spans="1:7">
      <c r="A34" s="355" t="s">
        <v>440</v>
      </c>
      <c r="C34" s="141"/>
      <c r="D34" s="141"/>
      <c r="E34" s="141"/>
      <c r="F34" s="141"/>
      <c r="G34" s="141"/>
    </row>
    <row r="35" spans="1:7">
      <c r="A35" s="357" t="s">
        <v>524</v>
      </c>
      <c r="C35" s="141">
        <v>0</v>
      </c>
      <c r="D35" s="141"/>
      <c r="E35" s="141">
        <v>0</v>
      </c>
      <c r="F35" s="141"/>
      <c r="G35" s="141">
        <f>C35-E35</f>
        <v>0</v>
      </c>
    </row>
    <row r="36" spans="1:7">
      <c r="A36" s="357" t="s">
        <v>546</v>
      </c>
      <c r="C36" s="141">
        <v>1114</v>
      </c>
      <c r="D36" s="141"/>
      <c r="E36" s="141">
        <v>1114</v>
      </c>
      <c r="F36" s="141"/>
      <c r="G36" s="141">
        <f>C36-E36</f>
        <v>0</v>
      </c>
    </row>
    <row r="37" spans="1:7">
      <c r="A37" s="357" t="s">
        <v>13</v>
      </c>
      <c r="C37" s="141">
        <v>0</v>
      </c>
      <c r="D37" s="141"/>
      <c r="E37" s="141">
        <v>0</v>
      </c>
      <c r="F37" s="141"/>
      <c r="G37" s="141">
        <f>C37-E37</f>
        <v>0</v>
      </c>
    </row>
    <row r="38" spans="1:7">
      <c r="A38" s="355"/>
      <c r="C38" s="141"/>
      <c r="D38" s="141"/>
      <c r="E38" s="141"/>
      <c r="F38" s="141"/>
      <c r="G38" s="141"/>
    </row>
    <row r="39" spans="1:7">
      <c r="A39" s="355"/>
      <c r="C39" s="141"/>
      <c r="D39" s="141"/>
      <c r="E39" s="141"/>
      <c r="F39" s="141"/>
      <c r="G39" s="141"/>
    </row>
    <row r="40" spans="1:7">
      <c r="A40" s="357"/>
      <c r="C40" s="141"/>
      <c r="D40" s="141"/>
      <c r="E40" s="141"/>
      <c r="F40" s="141"/>
      <c r="G40" s="141"/>
    </row>
    <row r="41" spans="1:7">
      <c r="A41" s="357"/>
      <c r="C41" s="141"/>
      <c r="D41" s="141"/>
      <c r="E41" s="141"/>
      <c r="F41" s="141"/>
      <c r="G41" s="141"/>
    </row>
    <row r="42" spans="1:7">
      <c r="A42" s="357"/>
      <c r="C42" s="141"/>
      <c r="D42" s="141"/>
      <c r="E42" s="141"/>
      <c r="F42" s="141"/>
      <c r="G42" s="141"/>
    </row>
    <row r="43" spans="1:7">
      <c r="A43" s="357"/>
      <c r="C43" s="141"/>
      <c r="D43" s="141"/>
      <c r="E43" s="141"/>
      <c r="F43" s="141"/>
      <c r="G43" s="141"/>
    </row>
    <row r="44" spans="1:7">
      <c r="A44" s="359"/>
      <c r="C44" s="141"/>
      <c r="D44" s="141"/>
      <c r="E44" s="141"/>
      <c r="F44" s="141"/>
      <c r="G44" s="141"/>
    </row>
    <row r="45" spans="1:7">
      <c r="A45" s="355"/>
      <c r="C45" s="141"/>
      <c r="D45" s="141"/>
      <c r="E45" s="141"/>
      <c r="F45" s="141"/>
      <c r="G45" s="141"/>
    </row>
    <row r="46" spans="1:7">
      <c r="A46" s="357"/>
      <c r="C46" s="141"/>
      <c r="D46" s="141"/>
      <c r="E46" s="141"/>
      <c r="F46" s="141"/>
      <c r="G46" s="141"/>
    </row>
    <row r="47" spans="1:7">
      <c r="A47" s="357"/>
      <c r="C47" s="141"/>
      <c r="D47" s="141"/>
      <c r="E47" s="141"/>
      <c r="F47" s="141"/>
      <c r="G47" s="141"/>
    </row>
    <row r="48" spans="1:7">
      <c r="A48" s="357"/>
      <c r="C48" s="141"/>
      <c r="D48" s="141"/>
      <c r="E48" s="141"/>
      <c r="F48" s="141"/>
      <c r="G48" s="141"/>
    </row>
    <row r="49" spans="1:7">
      <c r="A49" s="355"/>
      <c r="C49" s="141"/>
      <c r="D49" s="141"/>
      <c r="E49" s="141"/>
      <c r="F49" s="141"/>
      <c r="G49" s="141"/>
    </row>
    <row r="50" spans="1:7">
      <c r="A50" s="357"/>
      <c r="C50" s="141"/>
      <c r="D50" s="141"/>
      <c r="E50" s="141"/>
      <c r="F50" s="141"/>
      <c r="G50" s="141"/>
    </row>
    <row r="51" spans="1:7">
      <c r="A51" s="357"/>
      <c r="C51" s="141"/>
      <c r="D51" s="141"/>
      <c r="E51" s="141"/>
      <c r="F51" s="141"/>
      <c r="G51" s="141"/>
    </row>
    <row r="52" spans="1:7">
      <c r="C52" s="360"/>
      <c r="D52" s="360"/>
      <c r="E52" s="360"/>
      <c r="F52" s="360"/>
      <c r="G52" s="360"/>
    </row>
  </sheetData>
  <customSheetViews>
    <customSheetView guid="{84FBBE83-FF6F-4C76-A58E-D04643F715A5}">
      <selection activeCell="C15" sqref="C15"/>
      <pageMargins left="0.7" right="0.7" top="0.75" bottom="0.75" header="0.3" footer="0.3"/>
      <pageSetup scale="110" orientation="portrait" r:id="rId1"/>
    </customSheetView>
  </customSheetViews>
  <mergeCells count="4">
    <mergeCell ref="C6:C9"/>
    <mergeCell ref="E6:E9"/>
    <mergeCell ref="G6:G9"/>
    <mergeCell ref="C11:H11"/>
  </mergeCells>
  <conditionalFormatting sqref="E2">
    <cfRule type="cellIs" dxfId="0" priority="1" stopIfTrue="1" operator="notEqual">
      <formula>0</formula>
    </cfRule>
  </conditionalFormatting>
  <pageMargins left="0.7" right="0.7" top="0.75" bottom="0.75" header="0.3" footer="0.3"/>
  <pageSetup scale="110" orientation="portrait" r:id="rId2"/>
</worksheet>
</file>

<file path=xl/worksheets/sheet16.xml><?xml version="1.0" encoding="utf-8"?>
<worksheet xmlns="http://schemas.openxmlformats.org/spreadsheetml/2006/main" xmlns:r="http://schemas.openxmlformats.org/officeDocument/2006/relationships">
  <sheetPr codeName="Sheet19" enableFormatConditionsCalculation="0">
    <tabColor indexed="31"/>
  </sheetPr>
  <dimension ref="A1:K104"/>
  <sheetViews>
    <sheetView view="pageBreakPreview" topLeftCell="A16" zoomScaleNormal="75" zoomScaleSheetLayoutView="100" workbookViewId="0">
      <selection activeCell="D27" sqref="D27"/>
    </sheetView>
  </sheetViews>
  <sheetFormatPr defaultRowHeight="12"/>
  <cols>
    <col min="1" max="1" width="42" style="18" customWidth="1"/>
    <col min="2" max="2" width="29" style="18" hidden="1" customWidth="1"/>
    <col min="3" max="3" width="12" style="18" hidden="1" customWidth="1"/>
    <col min="4" max="4" width="16.5" style="18" customWidth="1"/>
    <col min="5" max="5" width="2.5" style="25" customWidth="1"/>
    <col min="6" max="6" width="16.125" style="18" customWidth="1"/>
    <col min="7" max="7" width="0.125" style="18" customWidth="1"/>
    <col min="8" max="8" width="11.75" style="18" hidden="1" customWidth="1"/>
    <col min="9" max="9" width="14.625" style="18" hidden="1" customWidth="1"/>
    <col min="10" max="10" width="9" style="18"/>
    <col min="11" max="11" width="14.5" style="18" bestFit="1" customWidth="1"/>
    <col min="12" max="16384" width="9" style="18"/>
  </cols>
  <sheetData>
    <row r="1" spans="1:10">
      <c r="A1" s="30" t="s">
        <v>41</v>
      </c>
    </row>
    <row r="2" spans="1:10">
      <c r="A2" s="30" t="s">
        <v>307</v>
      </c>
    </row>
    <row r="3" spans="1:10">
      <c r="A3" s="103" t="s">
        <v>614</v>
      </c>
    </row>
    <row r="5" spans="1:10" s="30" customFormat="1" ht="12.75" thickBot="1">
      <c r="D5" s="321" t="s">
        <v>638</v>
      </c>
      <c r="E5" s="226"/>
      <c r="F5" s="173">
        <v>2009</v>
      </c>
      <c r="H5" s="30">
        <v>2009</v>
      </c>
    </row>
    <row r="6" spans="1:10" s="30" customFormat="1" ht="15" customHeight="1">
      <c r="D6" s="322" t="s">
        <v>529</v>
      </c>
      <c r="E6" s="225"/>
      <c r="F6" s="224"/>
    </row>
    <row r="7" spans="1:10">
      <c r="A7" s="30" t="s">
        <v>527</v>
      </c>
    </row>
    <row r="8" spans="1:10">
      <c r="A8" s="30"/>
      <c r="J8" s="227"/>
    </row>
    <row r="9" spans="1:10">
      <c r="A9" s="18" t="s">
        <v>115</v>
      </c>
      <c r="D9" s="18">
        <v>14726</v>
      </c>
      <c r="F9" s="18">
        <v>206975</v>
      </c>
      <c r="H9" s="18">
        <v>32478</v>
      </c>
    </row>
    <row r="10" spans="1:10">
      <c r="A10" s="18" t="s">
        <v>116</v>
      </c>
      <c r="D10" s="18">
        <f>BS!F12</f>
        <v>0</v>
      </c>
      <c r="F10" s="18">
        <v>39858</v>
      </c>
      <c r="H10" s="18">
        <f>D10</f>
        <v>0</v>
      </c>
    </row>
    <row r="11" spans="1:10" ht="12.75" thickBot="1">
      <c r="D11" s="174">
        <f>D9-D10</f>
        <v>14726</v>
      </c>
      <c r="E11" s="58"/>
      <c r="F11" s="174">
        <f>F9-F10</f>
        <v>167117</v>
      </c>
      <c r="H11" s="144">
        <f>H9-H10</f>
        <v>32478</v>
      </c>
    </row>
    <row r="12" spans="1:10" ht="12.75" thickTop="1">
      <c r="D12" s="58"/>
      <c r="E12" s="58"/>
      <c r="F12" s="58"/>
    </row>
    <row r="13" spans="1:10">
      <c r="A13" s="30" t="s">
        <v>100</v>
      </c>
    </row>
    <row r="14" spans="1:10">
      <c r="A14" s="18" t="s">
        <v>115</v>
      </c>
      <c r="D14" s="18">
        <v>2600</v>
      </c>
      <c r="F14" s="18">
        <v>2500</v>
      </c>
      <c r="H14" s="18">
        <f>D14</f>
        <v>2600</v>
      </c>
    </row>
    <row r="15" spans="1:10">
      <c r="A15" s="18" t="s">
        <v>116</v>
      </c>
      <c r="D15" s="18">
        <f>BS!F15</f>
        <v>2600</v>
      </c>
      <c r="F15" s="18">
        <v>2500</v>
      </c>
      <c r="H15" s="18">
        <f>D15</f>
        <v>2600</v>
      </c>
    </row>
    <row r="16" spans="1:10" ht="12.75" thickBot="1">
      <c r="D16" s="174">
        <f>D14-D15</f>
        <v>0</v>
      </c>
      <c r="E16" s="58"/>
      <c r="F16" s="174">
        <f>F14-F15</f>
        <v>0</v>
      </c>
      <c r="H16" s="144">
        <f>H14-H15</f>
        <v>0</v>
      </c>
    </row>
    <row r="17" spans="1:11" ht="12.75" thickTop="1">
      <c r="A17" s="30"/>
    </row>
    <row r="18" spans="1:11" ht="12" customHeight="1">
      <c r="A18" s="30" t="s">
        <v>176</v>
      </c>
    </row>
    <row r="19" spans="1:11" ht="12" customHeight="1">
      <c r="A19" s="18" t="s">
        <v>115</v>
      </c>
      <c r="D19" s="18">
        <f>52051+16597+50000</f>
        <v>118648</v>
      </c>
      <c r="F19" s="18">
        <f>195645-2500</f>
        <v>193145</v>
      </c>
      <c r="H19" s="18">
        <v>352256</v>
      </c>
      <c r="I19" s="172"/>
    </row>
    <row r="20" spans="1:11" ht="12" customHeight="1">
      <c r="A20" s="18" t="s">
        <v>177</v>
      </c>
      <c r="D20" s="65">
        <v>0</v>
      </c>
      <c r="F20" s="65" t="e">
        <f>-'P&amp;L'!#REF!</f>
        <v>#REF!</v>
      </c>
      <c r="H20" s="18" t="e">
        <f>-'P&amp;L'!#REF!</f>
        <v>#REF!</v>
      </c>
      <c r="I20" s="18" t="e">
        <f>'P&amp;L'!#REF!</f>
        <v>#REF!</v>
      </c>
    </row>
    <row r="21" spans="1:11" ht="12" customHeight="1">
      <c r="D21" s="18">
        <f>SUM(D19:D20)</f>
        <v>118648</v>
      </c>
      <c r="F21" s="18" t="e">
        <f>F19+F20</f>
        <v>#REF!</v>
      </c>
      <c r="H21" s="112" t="e">
        <f>SUM(H19:H20)</f>
        <v>#REF!</v>
      </c>
      <c r="I21" s="112" t="e">
        <f>SUM(I19:I20)</f>
        <v>#REF!</v>
      </c>
    </row>
    <row r="22" spans="1:11" ht="12" customHeight="1">
      <c r="A22" s="18" t="s">
        <v>116</v>
      </c>
      <c r="D22" s="18" t="e">
        <f>#REF!+#REF!+#REF!</f>
        <v>#REF!</v>
      </c>
      <c r="F22" s="18">
        <f>228656-2500</f>
        <v>226156</v>
      </c>
      <c r="H22" s="18" t="e">
        <f>D22</f>
        <v>#REF!</v>
      </c>
      <c r="I22" s="18">
        <f>F22</f>
        <v>226156</v>
      </c>
    </row>
    <row r="23" spans="1:11" ht="12" customHeight="1" thickBot="1">
      <c r="D23" s="174" t="e">
        <f>D22-D21</f>
        <v>#REF!</v>
      </c>
      <c r="E23" s="58"/>
      <c r="F23" s="174" t="e">
        <f>F22-F21</f>
        <v>#REF!</v>
      </c>
      <c r="H23" s="144" t="e">
        <f>H22-H21</f>
        <v>#REF!</v>
      </c>
      <c r="I23" s="144" t="e">
        <f>I22-I21</f>
        <v>#REF!</v>
      </c>
    </row>
    <row r="24" spans="1:11" ht="12" customHeight="1" thickTop="1">
      <c r="A24" s="30"/>
    </row>
    <row r="25" spans="1:11" ht="12" customHeight="1">
      <c r="A25" s="30" t="s">
        <v>178</v>
      </c>
      <c r="K25" s="223"/>
    </row>
    <row r="26" spans="1:11" ht="12" customHeight="1">
      <c r="A26" s="18" t="s">
        <v>115</v>
      </c>
      <c r="D26" s="18">
        <f>BS!H10</f>
        <v>3163993</v>
      </c>
      <c r="F26" s="18">
        <v>45870924</v>
      </c>
      <c r="H26" s="18">
        <v>33040882</v>
      </c>
      <c r="K26" s="223">
        <v>29464973</v>
      </c>
    </row>
    <row r="27" spans="1:11" ht="12" customHeight="1">
      <c r="A27" s="18" t="s">
        <v>116</v>
      </c>
      <c r="D27" s="18">
        <f>BS!F10</f>
        <v>4239421</v>
      </c>
      <c r="F27" s="65">
        <v>27060689</v>
      </c>
      <c r="H27" s="18">
        <f>D27</f>
        <v>4239421</v>
      </c>
      <c r="K27" s="223">
        <v>36605465.496520005</v>
      </c>
    </row>
    <row r="28" spans="1:11" ht="12" customHeight="1">
      <c r="A28" s="18" t="s">
        <v>534</v>
      </c>
      <c r="D28" s="112">
        <f>D26-D27</f>
        <v>-1075428</v>
      </c>
      <c r="F28" s="18">
        <f>F26-F27</f>
        <v>18810235</v>
      </c>
      <c r="H28" s="112">
        <f>H26-H27</f>
        <v>28801461</v>
      </c>
      <c r="K28" s="223">
        <v>-7140492.4965200052</v>
      </c>
    </row>
    <row r="29" spans="1:11" ht="12" hidden="1" customHeight="1">
      <c r="A29" s="18" t="s">
        <v>8</v>
      </c>
      <c r="D29" s="18">
        <v>0</v>
      </c>
      <c r="F29" s="18">
        <v>0</v>
      </c>
      <c r="H29" s="18">
        <v>0</v>
      </c>
      <c r="K29" s="223">
        <v>0</v>
      </c>
    </row>
    <row r="30" spans="1:11" ht="12" customHeight="1">
      <c r="A30" s="18" t="s">
        <v>293</v>
      </c>
      <c r="D30" s="18" t="e">
        <f>'P&amp;L'!#REF!</f>
        <v>#REF!</v>
      </c>
      <c r="F30" s="18" t="e">
        <f>'P&amp;L'!#REF!</f>
        <v>#REF!</v>
      </c>
      <c r="G30" s="18" t="e">
        <f>F26-F34</f>
        <v>#REF!</v>
      </c>
      <c r="H30" s="18" t="e">
        <f>'P&amp;L'!#REF!</f>
        <v>#REF!</v>
      </c>
      <c r="K30" s="223">
        <v>382213</v>
      </c>
    </row>
    <row r="31" spans="1:11" ht="12" customHeight="1">
      <c r="A31" s="18" t="s">
        <v>304</v>
      </c>
      <c r="D31" s="18">
        <f>UHF!G24</f>
        <v>-57080</v>
      </c>
      <c r="F31" s="18">
        <v>-2497345</v>
      </c>
      <c r="G31" s="18" t="e">
        <f>G30+F31+F30</f>
        <v>#REF!</v>
      </c>
      <c r="H31" s="18" t="e">
        <f>#REF!</f>
        <v>#REF!</v>
      </c>
      <c r="K31" s="223">
        <v>5116045</v>
      </c>
    </row>
    <row r="32" spans="1:11" ht="12" hidden="1" customHeight="1">
      <c r="A32" s="18" t="s">
        <v>156</v>
      </c>
      <c r="D32" s="18">
        <v>0</v>
      </c>
      <c r="F32" s="18">
        <v>0</v>
      </c>
      <c r="H32" s="18">
        <v>0</v>
      </c>
      <c r="K32" s="223">
        <v>0</v>
      </c>
    </row>
    <row r="33" spans="1:11" ht="12" customHeight="1">
      <c r="A33" s="18" t="s">
        <v>8</v>
      </c>
      <c r="D33" s="18">
        <f>-'P&amp;L'!G15</f>
        <v>-119134</v>
      </c>
      <c r="F33" s="18">
        <f>-15395187</f>
        <v>-15395187</v>
      </c>
      <c r="K33" s="223">
        <v>-115307</v>
      </c>
    </row>
    <row r="34" spans="1:11" ht="12" customHeight="1" thickBot="1">
      <c r="A34" s="30"/>
      <c r="D34" s="174" t="e">
        <f>SUM(D28:D33)</f>
        <v>#REF!</v>
      </c>
      <c r="E34" s="58"/>
      <c r="F34" s="178" t="e">
        <f>SUM(F28:F33)</f>
        <v>#REF!</v>
      </c>
      <c r="H34" s="144" t="e">
        <f>SUM(H28:H32)</f>
        <v>#REF!</v>
      </c>
      <c r="K34" s="223">
        <v>-1757541.4965200052</v>
      </c>
    </row>
    <row r="35" spans="1:11" ht="12" customHeight="1" thickTop="1">
      <c r="A35" s="30"/>
      <c r="D35" s="58"/>
      <c r="E35" s="58"/>
      <c r="F35" s="58"/>
    </row>
    <row r="36" spans="1:11" ht="12" customHeight="1">
      <c r="A36" s="30" t="s">
        <v>390</v>
      </c>
    </row>
    <row r="37" spans="1:11" ht="12" customHeight="1">
      <c r="A37" s="18" t="s">
        <v>115</v>
      </c>
      <c r="D37" s="18">
        <v>1000000</v>
      </c>
      <c r="F37" s="18">
        <v>2850000</v>
      </c>
    </row>
    <row r="38" spans="1:11" ht="12" customHeight="1">
      <c r="A38" s="18" t="s">
        <v>116</v>
      </c>
      <c r="D38" s="18">
        <f>BS!F20</f>
        <v>0</v>
      </c>
      <c r="F38" s="18">
        <v>1200000</v>
      </c>
    </row>
    <row r="39" spans="1:11" ht="12" customHeight="1" thickBot="1">
      <c r="D39" s="174">
        <f>D38-D37</f>
        <v>-1000000</v>
      </c>
      <c r="E39" s="58"/>
      <c r="F39" s="174">
        <f>F38-F37</f>
        <v>-1650000</v>
      </c>
    </row>
    <row r="40" spans="1:11" ht="12" customHeight="1" thickTop="1">
      <c r="A40" s="30"/>
    </row>
    <row r="41" spans="1:11" ht="12" customHeight="1">
      <c r="A41" s="30" t="s">
        <v>621</v>
      </c>
    </row>
    <row r="42" spans="1:11" ht="12" customHeight="1">
      <c r="A42" s="18" t="s">
        <v>115</v>
      </c>
      <c r="D42" s="18">
        <f>BS!H22</f>
        <v>522</v>
      </c>
    </row>
    <row r="43" spans="1:11" ht="12" customHeight="1">
      <c r="A43" s="18" t="s">
        <v>116</v>
      </c>
      <c r="D43" s="18">
        <f>BS!F22</f>
        <v>588</v>
      </c>
    </row>
    <row r="44" spans="1:11" ht="12" customHeight="1" thickBot="1">
      <c r="D44" s="174">
        <f>D43-D42</f>
        <v>66</v>
      </c>
    </row>
    <row r="45" spans="1:11" ht="12" customHeight="1" thickTop="1">
      <c r="A45" s="30"/>
    </row>
    <row r="46" spans="1:11" ht="12" customHeight="1">
      <c r="A46" s="30" t="s">
        <v>192</v>
      </c>
    </row>
    <row r="47" spans="1:11" ht="12" customHeight="1">
      <c r="A47" s="18" t="s">
        <v>115</v>
      </c>
      <c r="D47" s="18">
        <f>BS!H26</f>
        <v>10641</v>
      </c>
      <c r="F47" s="18">
        <f>68111-45585</f>
        <v>22526</v>
      </c>
      <c r="H47" s="18">
        <v>48425</v>
      </c>
    </row>
    <row r="48" spans="1:11" ht="12" customHeight="1">
      <c r="A48" s="18" t="s">
        <v>116</v>
      </c>
      <c r="D48" s="18">
        <f>BS!F26</f>
        <v>23952</v>
      </c>
      <c r="F48" s="18">
        <f>55457-21614</f>
        <v>33843</v>
      </c>
      <c r="H48" s="18">
        <f>D48</f>
        <v>23952</v>
      </c>
    </row>
    <row r="49" spans="1:11" ht="12" customHeight="1" thickBot="1">
      <c r="D49" s="174">
        <f>D48-D47</f>
        <v>13311</v>
      </c>
      <c r="E49" s="58"/>
      <c r="F49" s="174">
        <f>F48-F47</f>
        <v>11317</v>
      </c>
      <c r="H49" s="144">
        <f>H48-H47</f>
        <v>-24473</v>
      </c>
    </row>
    <row r="50" spans="1:11" ht="12" customHeight="1" thickTop="1">
      <c r="A50" s="30"/>
    </row>
    <row r="51" spans="1:11" ht="12" customHeight="1">
      <c r="A51" s="30" t="s">
        <v>101</v>
      </c>
    </row>
    <row r="52" spans="1:11" ht="12" customHeight="1">
      <c r="A52" s="18" t="s">
        <v>115</v>
      </c>
      <c r="D52" s="18">
        <f>BS!H23</f>
        <v>475</v>
      </c>
      <c r="F52" s="18">
        <v>45585</v>
      </c>
      <c r="H52" s="18">
        <v>6916</v>
      </c>
    </row>
    <row r="53" spans="1:11" ht="12" customHeight="1">
      <c r="A53" s="18" t="s">
        <v>116</v>
      </c>
      <c r="D53" s="18">
        <f>BS!F23</f>
        <v>3517</v>
      </c>
      <c r="F53" s="18">
        <v>21614</v>
      </c>
      <c r="H53" s="18">
        <f>D53</f>
        <v>3517</v>
      </c>
    </row>
    <row r="54" spans="1:11" ht="12" customHeight="1" thickBot="1">
      <c r="D54" s="174">
        <f>D53-D52</f>
        <v>3042</v>
      </c>
      <c r="E54" s="58"/>
      <c r="F54" s="178">
        <f>F53-F52</f>
        <v>-23971</v>
      </c>
      <c r="H54" s="144">
        <f>H53-H52</f>
        <v>-3399</v>
      </c>
    </row>
    <row r="55" spans="1:11" ht="12" customHeight="1" thickTop="1">
      <c r="A55" s="30"/>
      <c r="D55" s="58"/>
      <c r="E55" s="58"/>
      <c r="F55" s="58"/>
    </row>
    <row r="56" spans="1:11" ht="12" customHeight="1">
      <c r="A56" s="30" t="s">
        <v>305</v>
      </c>
    </row>
    <row r="57" spans="1:11" ht="12" customHeight="1">
      <c r="A57" s="18" t="s">
        <v>115</v>
      </c>
      <c r="D57" s="131">
        <f>BS!H21</f>
        <v>19993</v>
      </c>
      <c r="F57" s="134">
        <v>1144992</v>
      </c>
      <c r="H57" s="24"/>
      <c r="K57" s="222">
        <v>58920</v>
      </c>
    </row>
    <row r="58" spans="1:11" ht="12" customHeight="1">
      <c r="A58" s="18" t="s">
        <v>333</v>
      </c>
      <c r="D58" s="132">
        <f>-57335.677*0</f>
        <v>0</v>
      </c>
      <c r="F58" s="135">
        <v>-455853</v>
      </c>
      <c r="H58" s="27"/>
      <c r="K58" s="222">
        <v>-14704</v>
      </c>
    </row>
    <row r="59" spans="1:11" ht="12" customHeight="1">
      <c r="A59" s="18" t="s">
        <v>56</v>
      </c>
      <c r="D59" s="133">
        <v>0</v>
      </c>
      <c r="F59" s="136">
        <v>-235948</v>
      </c>
      <c r="H59" s="29"/>
      <c r="K59" s="222">
        <v>-3287</v>
      </c>
    </row>
    <row r="60" spans="1:11" ht="12" customHeight="1">
      <c r="A60" s="18" t="s">
        <v>334</v>
      </c>
      <c r="D60" s="18">
        <f>SUM(D57:D59)</f>
        <v>19993</v>
      </c>
      <c r="F60" s="18">
        <f>SUM(F57:F59)</f>
        <v>453191</v>
      </c>
      <c r="H60" s="143"/>
      <c r="K60" s="222">
        <v>40929</v>
      </c>
    </row>
    <row r="61" spans="1:11" ht="12" customHeight="1">
      <c r="K61" s="222"/>
    </row>
    <row r="62" spans="1:11" ht="12" customHeight="1">
      <c r="A62" s="18" t="s">
        <v>207</v>
      </c>
      <c r="D62" s="131">
        <f>+BS!F21</f>
        <v>18073</v>
      </c>
      <c r="F62" s="134">
        <v>1020013</v>
      </c>
      <c r="H62" s="24"/>
      <c r="K62" s="222">
        <v>95938.000919999991</v>
      </c>
    </row>
    <row r="63" spans="1:11" ht="12" customHeight="1">
      <c r="A63" s="18" t="s">
        <v>306</v>
      </c>
      <c r="D63" s="132" t="e">
        <f>-#REF!*0</f>
        <v>#REF!</v>
      </c>
      <c r="F63" s="135">
        <v>-673720</v>
      </c>
      <c r="H63" s="27"/>
      <c r="K63" s="222">
        <v>-30247</v>
      </c>
    </row>
    <row r="64" spans="1:11" ht="12" customHeight="1">
      <c r="A64" s="18" t="s">
        <v>118</v>
      </c>
      <c r="D64" s="133" t="e">
        <f>-#REF!*0</f>
        <v>#REF!</v>
      </c>
      <c r="F64" s="136">
        <v>-361</v>
      </c>
      <c r="H64" s="27"/>
      <c r="K64" s="222">
        <v>-5415</v>
      </c>
    </row>
    <row r="65" spans="1:11" ht="12" customHeight="1">
      <c r="D65" s="25" t="e">
        <f>SUM(D62:D64)</f>
        <v>#REF!</v>
      </c>
      <c r="F65" s="25">
        <f>SUM(F62:F64)</f>
        <v>345932</v>
      </c>
      <c r="H65" s="29"/>
      <c r="K65" s="222">
        <v>60276.000919999991</v>
      </c>
    </row>
    <row r="66" spans="1:11" ht="12" customHeight="1" thickBot="1">
      <c r="A66" s="18" t="s">
        <v>119</v>
      </c>
      <c r="D66" s="175" t="e">
        <f>D65-D60</f>
        <v>#REF!</v>
      </c>
      <c r="E66" s="58"/>
      <c r="F66" s="175">
        <f>F65-F60</f>
        <v>-107259</v>
      </c>
      <c r="H66" s="145"/>
      <c r="K66" s="222">
        <v>19347.000919999991</v>
      </c>
    </row>
    <row r="67" spans="1:11" ht="12.75" thickTop="1"/>
    <row r="68" spans="1:11">
      <c r="A68" s="30" t="s">
        <v>120</v>
      </c>
    </row>
    <row r="69" spans="1:11">
      <c r="A69" s="18" t="s">
        <v>121</v>
      </c>
      <c r="D69" s="18" t="e">
        <f>BS!#REF!</f>
        <v>#REF!</v>
      </c>
      <c r="F69" s="18">
        <v>150442</v>
      </c>
      <c r="H69" s="18">
        <v>1285418</v>
      </c>
    </row>
    <row r="70" spans="1:11">
      <c r="A70" s="18" t="s">
        <v>38</v>
      </c>
      <c r="D70" s="18" t="e">
        <f>-UHF!#REF!</f>
        <v>#REF!</v>
      </c>
      <c r="F70" s="18">
        <v>5602949</v>
      </c>
      <c r="H70" s="18">
        <v>0</v>
      </c>
    </row>
    <row r="71" spans="1:11">
      <c r="A71" s="18" t="s">
        <v>122</v>
      </c>
      <c r="D71" s="18" t="e">
        <f>-UHF!#REF!</f>
        <v>#REF!</v>
      </c>
      <c r="F71" s="18">
        <v>-2014671</v>
      </c>
      <c r="H71" s="18">
        <v>0</v>
      </c>
    </row>
    <row r="72" spans="1:11">
      <c r="A72" s="18" t="s">
        <v>116</v>
      </c>
      <c r="D72" s="18" t="e">
        <f>BS!#REF!</f>
        <v>#REF!</v>
      </c>
      <c r="F72" s="18">
        <v>230264</v>
      </c>
      <c r="H72" s="18" t="e">
        <f>D72</f>
        <v>#REF!</v>
      </c>
    </row>
    <row r="73" spans="1:11" ht="12.75" thickBot="1">
      <c r="D73" s="174" t="e">
        <f>D69+D70+D71-D72</f>
        <v>#REF!</v>
      </c>
      <c r="E73" s="58"/>
      <c r="F73" s="174">
        <f>F69+F70+F71-F72</f>
        <v>3508456</v>
      </c>
      <c r="H73" s="144" t="e">
        <f>H69+H70+H71-H72</f>
        <v>#REF!</v>
      </c>
    </row>
    <row r="74" spans="1:11" s="30" customFormat="1" ht="12.75" thickTop="1">
      <c r="E74" s="58"/>
    </row>
    <row r="75" spans="1:11">
      <c r="A75" s="30" t="s">
        <v>123</v>
      </c>
    </row>
    <row r="76" spans="1:11">
      <c r="A76" s="18" t="s">
        <v>206</v>
      </c>
      <c r="D76" s="18">
        <f>-D58</f>
        <v>0</v>
      </c>
      <c r="F76" s="18">
        <f>-F58</f>
        <v>455853</v>
      </c>
      <c r="H76" s="18">
        <f>-H58</f>
        <v>0</v>
      </c>
      <c r="I76" s="172"/>
    </row>
    <row r="77" spans="1:11">
      <c r="A77" s="18" t="s">
        <v>549</v>
      </c>
      <c r="D77" s="18">
        <f>'P&amp;L'!G16</f>
        <v>93674</v>
      </c>
      <c r="F77" s="18" t="e">
        <f>'P&amp;L'!#REF!</f>
        <v>#REF!</v>
      </c>
      <c r="I77" s="18" t="e">
        <f>'P&amp;L'!#REF!</f>
        <v>#REF!</v>
      </c>
    </row>
    <row r="78" spans="1:11">
      <c r="A78" s="18" t="s">
        <v>570</v>
      </c>
      <c r="D78" s="18">
        <f>'P&amp;L'!G17</f>
        <v>15213</v>
      </c>
    </row>
    <row r="79" spans="1:11">
      <c r="A79" s="18" t="s">
        <v>207</v>
      </c>
      <c r="D79" s="18" t="e">
        <f>-'cash flow working'!D63</f>
        <v>#REF!</v>
      </c>
      <c r="F79" s="18">
        <f>-F63</f>
        <v>673720</v>
      </c>
      <c r="I79" s="18">
        <f>F79</f>
        <v>673720</v>
      </c>
    </row>
    <row r="80" spans="1:11" s="30" customFormat="1" ht="12.75" thickBot="1">
      <c r="D80" s="174" t="e">
        <f>D76+D77-D79+D78</f>
        <v>#REF!</v>
      </c>
      <c r="E80" s="58"/>
      <c r="F80" s="174" t="e">
        <f>F76+F77-F79</f>
        <v>#REF!</v>
      </c>
      <c r="I80" s="144" t="e">
        <f>I76+I77-I79</f>
        <v>#REF!</v>
      </c>
    </row>
    <row r="81" spans="1:6" ht="12.75" thickTop="1"/>
    <row r="82" spans="1:6" s="30" customFormat="1">
      <c r="A82" s="123" t="s">
        <v>220</v>
      </c>
      <c r="E82" s="58"/>
    </row>
    <row r="83" spans="1:6" s="30" customFormat="1">
      <c r="A83" s="18" t="s">
        <v>102</v>
      </c>
      <c r="D83" s="18">
        <f>UHF!G12</f>
        <v>1661942.6600500001</v>
      </c>
      <c r="E83" s="25"/>
      <c r="F83" s="18">
        <v>-903030</v>
      </c>
    </row>
    <row r="84" spans="1:6" s="30" customFormat="1">
      <c r="A84" s="18" t="s">
        <v>103</v>
      </c>
      <c r="D84" s="18">
        <f>UHF!G14</f>
        <v>-847496.73469000007</v>
      </c>
      <c r="E84" s="25"/>
      <c r="F84" s="18">
        <v>3472372</v>
      </c>
    </row>
    <row r="85" spans="1:6" s="30" customFormat="1">
      <c r="A85" s="18" t="s">
        <v>104</v>
      </c>
      <c r="D85" s="18">
        <f>-D59</f>
        <v>0</v>
      </c>
      <c r="E85" s="25"/>
      <c r="F85" s="18">
        <f>-F59</f>
        <v>235948</v>
      </c>
    </row>
    <row r="86" spans="1:6">
      <c r="A86" s="18" t="s">
        <v>105</v>
      </c>
      <c r="D86" s="18" t="e">
        <f>-D64</f>
        <v>#REF!</v>
      </c>
      <c r="F86" s="18">
        <f>-F64</f>
        <v>361</v>
      </c>
    </row>
    <row r="87" spans="1:6" ht="12.75" thickBot="1">
      <c r="D87" s="174" t="e">
        <f>D83+D84-D85+D86</f>
        <v>#REF!</v>
      </c>
      <c r="E87" s="58"/>
      <c r="F87" s="174">
        <f>F83+F84-F85+F86</f>
        <v>2333755</v>
      </c>
    </row>
    <row r="88" spans="1:6" ht="12.75" thickTop="1">
      <c r="A88" s="30" t="s">
        <v>380</v>
      </c>
    </row>
    <row r="89" spans="1:6">
      <c r="A89" s="18" t="s">
        <v>115</v>
      </c>
      <c r="D89" s="18">
        <v>0</v>
      </c>
      <c r="F89" s="18">
        <v>18191</v>
      </c>
    </row>
    <row r="90" spans="1:6">
      <c r="A90" s="18" t="s">
        <v>116</v>
      </c>
      <c r="D90" s="18">
        <v>0</v>
      </c>
      <c r="F90" s="18">
        <v>0</v>
      </c>
    </row>
    <row r="91" spans="1:6" ht="12.75" thickBot="1">
      <c r="D91" s="174">
        <f>D89-D90</f>
        <v>0</v>
      </c>
      <c r="E91" s="58"/>
      <c r="F91" s="174">
        <f>F89-F90</f>
        <v>18191</v>
      </c>
    </row>
    <row r="92" spans="1:6" ht="12" customHeight="1" thickTop="1">
      <c r="A92" s="30" t="s">
        <v>308</v>
      </c>
    </row>
    <row r="93" spans="1:6" ht="12" customHeight="1">
      <c r="A93" s="18" t="s">
        <v>115</v>
      </c>
      <c r="D93" s="18">
        <v>0</v>
      </c>
      <c r="F93" s="18">
        <v>1979</v>
      </c>
    </row>
    <row r="94" spans="1:6" ht="12" customHeight="1">
      <c r="A94" s="18" t="s">
        <v>116</v>
      </c>
      <c r="D94" s="18">
        <v>0</v>
      </c>
      <c r="F94" s="18">
        <v>0</v>
      </c>
    </row>
    <row r="95" spans="1:6" ht="12" customHeight="1" thickBot="1">
      <c r="D95" s="174">
        <f>D94-D93</f>
        <v>0</v>
      </c>
      <c r="E95" s="58"/>
      <c r="F95" s="174">
        <f>F94-F93</f>
        <v>-1979</v>
      </c>
    </row>
    <row r="96" spans="1:6" ht="12" customHeight="1" thickTop="1">
      <c r="A96" s="30"/>
    </row>
    <row r="97" spans="1:6">
      <c r="A97" s="18" t="s">
        <v>299</v>
      </c>
      <c r="D97" s="30" t="e">
        <f>D95+D91+D87</f>
        <v>#REF!</v>
      </c>
      <c r="F97" s="30">
        <f>F95+F91+F87</f>
        <v>2349967</v>
      </c>
    </row>
    <row r="101" spans="1:6">
      <c r="D101" s="18" t="e">
        <f>D9+#REF!+D14+D19+D26-BS!H16+BS!H9+D89</f>
        <v>#REF!</v>
      </c>
      <c r="F101" s="18" t="e">
        <f>+F9+F14+F19+F26+F89+3473180-49800787+#REF!</f>
        <v>#REF!</v>
      </c>
    </row>
    <row r="102" spans="1:6">
      <c r="D102" s="18" t="e">
        <f>+D37+D47+D52+D57+D69-BS!H27</f>
        <v>#REF!</v>
      </c>
      <c r="F102" s="18">
        <f>+F37+F47+F52+F57+F69-4215524+F93</f>
        <v>0</v>
      </c>
    </row>
    <row r="103" spans="1:6">
      <c r="D103" s="18" t="e">
        <f>D10+#REF!+D15+D22+D27+D90-BS!F16+BS!F9</f>
        <v>#REF!</v>
      </c>
      <c r="F103" s="18" t="e">
        <f>+F10+#REF!+F15+F22+F27-27757523+F90</f>
        <v>#REF!</v>
      </c>
    </row>
    <row r="104" spans="1:6">
      <c r="D104" s="18" t="e">
        <f>D38+D48+D53+D62+D72+D94-BS!F27</f>
        <v>#REF!</v>
      </c>
      <c r="F104" s="18">
        <f>+F38+F48+F53+F62+F72-2505734+F94</f>
        <v>0</v>
      </c>
    </row>
  </sheetData>
  <customSheetViews>
    <customSheetView guid="{84FBBE83-FF6F-4C76-A58E-D04643F715A5}" showPageBreaks="1" printArea="1" hiddenRows="1" hiddenColumns="1" view="pageBreakPreview" topLeftCell="A9">
      <selection activeCell="A34" sqref="A34"/>
      <rowBreaks count="1" manualBreakCount="1">
        <brk id="50" max="4" man="1"/>
      </rowBreaks>
      <pageMargins left="0.75" right="0.75" top="0.55000000000000004" bottom="1" header="0.23" footer="0.28000000000000003"/>
      <pageSetup paperSize="9" fitToWidth="2" fitToHeight="2" orientation="portrait" r:id="rId1"/>
      <headerFooter alignWithMargins="0"/>
    </customSheetView>
  </customSheetViews>
  <phoneticPr fontId="27" type="noConversion"/>
  <pageMargins left="0.75" right="0.75" top="0.55000000000000004" bottom="1" header="0.23" footer="0.28000000000000003"/>
  <pageSetup paperSize="9" fitToWidth="2" fitToHeight="2" orientation="portrait" r:id="rId2"/>
  <headerFooter alignWithMargins="0"/>
  <rowBreaks count="1" manualBreakCount="1">
    <brk id="55" max="4" man="1"/>
  </rowBreaks>
  <legacyDrawing r:id="rId3"/>
</worksheet>
</file>

<file path=xl/worksheets/sheet17.xml><?xml version="1.0" encoding="utf-8"?>
<worksheet xmlns="http://schemas.openxmlformats.org/spreadsheetml/2006/main" xmlns:r="http://schemas.openxmlformats.org/officeDocument/2006/relationships">
  <sheetPr codeName="Sheet12">
    <tabColor rgb="FF92D050"/>
  </sheetPr>
  <dimension ref="A1:H87"/>
  <sheetViews>
    <sheetView view="pageBreakPreview" topLeftCell="A10" zoomScaleSheetLayoutView="100" workbookViewId="0">
      <selection activeCell="B32" sqref="B32:H36"/>
    </sheetView>
  </sheetViews>
  <sheetFormatPr defaultRowHeight="12"/>
  <cols>
    <col min="1" max="1" width="5.125" style="73" customWidth="1"/>
    <col min="2" max="2" width="3.625" style="76" customWidth="1"/>
    <col min="3" max="3" width="41.625" style="74" customWidth="1"/>
    <col min="4" max="4" width="7" style="46" bestFit="1" customWidth="1"/>
    <col min="5" max="5" width="2.5" style="74" customWidth="1"/>
    <col min="6" max="6" width="13" style="74" customWidth="1"/>
    <col min="7" max="7" width="0.75" style="74" customWidth="1"/>
    <col min="8" max="8" width="10.375" style="74" customWidth="1"/>
    <col min="9" max="16384" width="9" style="74"/>
  </cols>
  <sheetData>
    <row r="1" spans="1:8">
      <c r="A1" s="125" t="s">
        <v>653</v>
      </c>
      <c r="B1" s="53"/>
      <c r="C1" s="53"/>
      <c r="D1" s="53"/>
      <c r="E1" s="53"/>
    </row>
    <row r="2" spans="1:8">
      <c r="A2" s="73" t="s">
        <v>876</v>
      </c>
      <c r="B2" s="53"/>
      <c r="C2" s="53"/>
      <c r="D2" s="53"/>
      <c r="E2" s="53"/>
      <c r="F2" s="63"/>
      <c r="G2" s="63"/>
      <c r="H2" s="63"/>
    </row>
    <row r="3" spans="1:8">
      <c r="A3" s="126" t="s">
        <v>796</v>
      </c>
      <c r="B3" s="75"/>
      <c r="C3" s="75"/>
      <c r="D3" s="75"/>
      <c r="E3" s="75"/>
      <c r="F3" s="75"/>
      <c r="G3" s="75"/>
      <c r="H3" s="75"/>
    </row>
    <row r="4" spans="1:8" ht="3.75" customHeight="1">
      <c r="A4" s="126"/>
      <c r="B4" s="75"/>
      <c r="C4" s="75"/>
      <c r="D4" s="75"/>
      <c r="E4" s="75"/>
      <c r="F4" s="75"/>
      <c r="G4" s="75"/>
      <c r="H4" s="75"/>
    </row>
    <row r="5" spans="1:8" ht="12" customHeight="1">
      <c r="A5" s="47">
        <v>1</v>
      </c>
      <c r="B5" s="73" t="s">
        <v>392</v>
      </c>
      <c r="C5" s="53"/>
      <c r="E5" s="60"/>
    </row>
    <row r="6" spans="1:8" ht="3.75" customHeight="1">
      <c r="A6" s="127"/>
      <c r="D6" s="60"/>
    </row>
    <row r="7" spans="1:8" ht="12" customHeight="1">
      <c r="A7" s="128">
        <v>1.1000000000000001</v>
      </c>
      <c r="B7" s="644" t="s">
        <v>678</v>
      </c>
      <c r="C7" s="644"/>
      <c r="D7" s="644"/>
      <c r="E7" s="644"/>
      <c r="F7" s="644"/>
      <c r="G7" s="644"/>
      <c r="H7" s="644"/>
    </row>
    <row r="8" spans="1:8" ht="12" customHeight="1">
      <c r="A8" s="128"/>
      <c r="B8" s="644"/>
      <c r="C8" s="644"/>
      <c r="D8" s="644"/>
      <c r="E8" s="644"/>
      <c r="F8" s="644"/>
      <c r="G8" s="644"/>
      <c r="H8" s="644"/>
    </row>
    <row r="9" spans="1:8" ht="12" customHeight="1">
      <c r="A9" s="128"/>
      <c r="B9" s="644"/>
      <c r="C9" s="644"/>
      <c r="D9" s="644"/>
      <c r="E9" s="644"/>
      <c r="F9" s="644"/>
      <c r="G9" s="644"/>
      <c r="H9" s="644"/>
    </row>
    <row r="10" spans="1:8" ht="12" customHeight="1">
      <c r="A10" s="128"/>
      <c r="B10" s="644"/>
      <c r="C10" s="644"/>
      <c r="D10" s="644"/>
      <c r="E10" s="644"/>
      <c r="F10" s="644"/>
      <c r="G10" s="644"/>
      <c r="H10" s="644"/>
    </row>
    <row r="11" spans="1:8" ht="12" customHeight="1">
      <c r="A11" s="128"/>
      <c r="B11" s="644"/>
      <c r="C11" s="644"/>
      <c r="D11" s="644"/>
      <c r="E11" s="644"/>
      <c r="F11" s="644"/>
      <c r="G11" s="644"/>
      <c r="H11" s="644"/>
    </row>
    <row r="12" spans="1:8" ht="12" customHeight="1">
      <c r="A12" s="113"/>
      <c r="B12" s="644"/>
      <c r="C12" s="644"/>
      <c r="D12" s="644"/>
      <c r="E12" s="644"/>
      <c r="F12" s="644"/>
      <c r="G12" s="644"/>
      <c r="H12" s="644"/>
    </row>
    <row r="13" spans="1:8" s="410" customFormat="1" ht="12" customHeight="1">
      <c r="A13" s="113"/>
      <c r="B13" s="644"/>
      <c r="C13" s="644"/>
      <c r="D13" s="644"/>
      <c r="E13" s="644"/>
      <c r="F13" s="644"/>
      <c r="G13" s="644"/>
      <c r="H13" s="644"/>
    </row>
    <row r="14" spans="1:8" s="410" customFormat="1" ht="3.75" customHeight="1">
      <c r="A14" s="113"/>
      <c r="B14" s="76"/>
      <c r="D14" s="407"/>
    </row>
    <row r="15" spans="1:8" s="410" customFormat="1" ht="12" customHeight="1">
      <c r="A15" s="128">
        <v>1.2</v>
      </c>
      <c r="B15" s="645" t="s">
        <v>55</v>
      </c>
      <c r="C15" s="645"/>
      <c r="D15" s="645"/>
      <c r="E15" s="645"/>
      <c r="F15" s="645"/>
      <c r="G15" s="645"/>
      <c r="H15" s="645"/>
    </row>
    <row r="16" spans="1:8" s="410" customFormat="1" ht="12" customHeight="1">
      <c r="A16" s="113"/>
      <c r="B16" s="645"/>
      <c r="C16" s="645"/>
      <c r="D16" s="645"/>
      <c r="E16" s="645"/>
      <c r="F16" s="645"/>
      <c r="G16" s="645"/>
      <c r="H16" s="645"/>
    </row>
    <row r="17" spans="1:8" s="410" customFormat="1" ht="12" customHeight="1">
      <c r="A17" s="113"/>
      <c r="B17" s="645"/>
      <c r="C17" s="645"/>
      <c r="D17" s="645"/>
      <c r="E17" s="645"/>
      <c r="F17" s="645"/>
      <c r="G17" s="645"/>
      <c r="H17" s="645"/>
    </row>
    <row r="18" spans="1:8" s="410" customFormat="1" ht="12" customHeight="1">
      <c r="A18" s="113"/>
      <c r="B18" s="645"/>
      <c r="C18" s="645"/>
      <c r="D18" s="645"/>
      <c r="E18" s="645"/>
      <c r="F18" s="645"/>
      <c r="G18" s="645"/>
      <c r="H18" s="645"/>
    </row>
    <row r="19" spans="1:8" s="410" customFormat="1" ht="3.75" customHeight="1">
      <c r="A19" s="113"/>
      <c r="B19" s="76"/>
      <c r="D19" s="407"/>
    </row>
    <row r="20" spans="1:8" s="410" customFormat="1" ht="12" customHeight="1">
      <c r="A20" s="128">
        <v>1.3</v>
      </c>
      <c r="B20" s="646" t="s">
        <v>799</v>
      </c>
      <c r="C20" s="646"/>
      <c r="D20" s="646"/>
      <c r="E20" s="646"/>
      <c r="F20" s="646"/>
      <c r="G20" s="646"/>
      <c r="H20" s="646"/>
    </row>
    <row r="21" spans="1:8" s="410" customFormat="1" ht="12" customHeight="1">
      <c r="A21" s="113"/>
      <c r="B21" s="646"/>
      <c r="C21" s="646"/>
      <c r="D21" s="646"/>
      <c r="E21" s="646"/>
      <c r="F21" s="646"/>
      <c r="G21" s="646"/>
      <c r="H21" s="646"/>
    </row>
    <row r="22" spans="1:8" s="410" customFormat="1" ht="12" customHeight="1">
      <c r="A22" s="113"/>
      <c r="B22" s="646"/>
      <c r="C22" s="646"/>
      <c r="D22" s="646"/>
      <c r="E22" s="646"/>
      <c r="F22" s="646"/>
      <c r="G22" s="646"/>
      <c r="H22" s="646"/>
    </row>
    <row r="23" spans="1:8" s="410" customFormat="1" ht="12" customHeight="1">
      <c r="A23" s="113"/>
      <c r="B23" s="646"/>
      <c r="C23" s="646"/>
      <c r="D23" s="646"/>
      <c r="E23" s="646"/>
      <c r="F23" s="646"/>
      <c r="G23" s="646"/>
      <c r="H23" s="646"/>
    </row>
    <row r="24" spans="1:8" s="410" customFormat="1" ht="12" customHeight="1">
      <c r="A24" s="113"/>
      <c r="B24" s="646"/>
      <c r="C24" s="646"/>
      <c r="D24" s="646"/>
      <c r="E24" s="646"/>
      <c r="F24" s="646"/>
      <c r="G24" s="646"/>
      <c r="H24" s="646"/>
    </row>
    <row r="25" spans="1:8" s="410" customFormat="1" ht="12" customHeight="1">
      <c r="A25" s="113"/>
      <c r="B25" s="646"/>
      <c r="C25" s="646"/>
      <c r="D25" s="646"/>
      <c r="E25" s="646"/>
      <c r="F25" s="646"/>
      <c r="G25" s="646"/>
      <c r="H25" s="646"/>
    </row>
    <row r="26" spans="1:8" s="410" customFormat="1" ht="12" customHeight="1">
      <c r="A26" s="113"/>
      <c r="B26" s="646"/>
      <c r="C26" s="646"/>
      <c r="D26" s="646"/>
      <c r="E26" s="646"/>
      <c r="F26" s="646"/>
      <c r="G26" s="646"/>
      <c r="H26" s="646"/>
    </row>
    <row r="27" spans="1:8" s="410" customFormat="1" ht="2.25" customHeight="1">
      <c r="A27" s="113"/>
      <c r="B27" s="76"/>
      <c r="D27" s="407"/>
    </row>
    <row r="28" spans="1:8" s="410" customFormat="1" ht="12" customHeight="1">
      <c r="A28" s="128">
        <v>1.4</v>
      </c>
      <c r="B28" s="646" t="s">
        <v>878</v>
      </c>
      <c r="C28" s="646"/>
      <c r="D28" s="646"/>
      <c r="E28" s="646"/>
      <c r="F28" s="646"/>
      <c r="G28" s="646"/>
      <c r="H28" s="646"/>
    </row>
    <row r="29" spans="1:8" s="410" customFormat="1" ht="12" customHeight="1">
      <c r="A29" s="113"/>
      <c r="B29" s="646"/>
      <c r="C29" s="646"/>
      <c r="D29" s="646"/>
      <c r="E29" s="646"/>
      <c r="F29" s="646"/>
      <c r="G29" s="646"/>
      <c r="H29" s="646"/>
    </row>
    <row r="30" spans="1:8" s="410" customFormat="1" ht="3.75" customHeight="1">
      <c r="A30" s="113"/>
      <c r="B30" s="646"/>
      <c r="C30" s="646"/>
      <c r="D30" s="646"/>
      <c r="E30" s="646"/>
      <c r="F30" s="646"/>
      <c r="G30" s="646"/>
      <c r="H30" s="646"/>
    </row>
    <row r="31" spans="1:8" s="410" customFormat="1" ht="3.75" customHeight="1">
      <c r="A31" s="113"/>
      <c r="B31" s="76"/>
      <c r="D31" s="407"/>
    </row>
    <row r="32" spans="1:8" s="410" customFormat="1" ht="12" customHeight="1">
      <c r="A32" s="128">
        <v>1.5</v>
      </c>
      <c r="B32" s="643" t="s">
        <v>679</v>
      </c>
      <c r="C32" s="643"/>
      <c r="D32" s="643"/>
      <c r="E32" s="643"/>
      <c r="F32" s="643"/>
      <c r="G32" s="643"/>
      <c r="H32" s="643"/>
    </row>
    <row r="33" spans="1:8" s="410" customFormat="1" ht="12" customHeight="1">
      <c r="A33" s="113"/>
      <c r="B33" s="643"/>
      <c r="C33" s="643"/>
      <c r="D33" s="643"/>
      <c r="E33" s="643"/>
      <c r="F33" s="643"/>
      <c r="G33" s="643"/>
      <c r="H33" s="643"/>
    </row>
    <row r="34" spans="1:8" s="410" customFormat="1" ht="12" customHeight="1">
      <c r="A34" s="113"/>
      <c r="B34" s="643"/>
      <c r="C34" s="643"/>
      <c r="D34" s="643"/>
      <c r="E34" s="643"/>
      <c r="F34" s="643"/>
      <c r="G34" s="643"/>
      <c r="H34" s="643"/>
    </row>
    <row r="35" spans="1:8" s="410" customFormat="1" ht="12" customHeight="1">
      <c r="A35" s="113"/>
      <c r="B35" s="643"/>
      <c r="C35" s="643"/>
      <c r="D35" s="643"/>
      <c r="E35" s="643"/>
      <c r="F35" s="643"/>
      <c r="G35" s="643"/>
      <c r="H35" s="643"/>
    </row>
    <row r="36" spans="1:8" s="410" customFormat="1" ht="12" customHeight="1">
      <c r="A36" s="113"/>
      <c r="B36" s="643"/>
      <c r="C36" s="643"/>
      <c r="D36" s="643"/>
      <c r="E36" s="643"/>
      <c r="F36" s="643"/>
      <c r="G36" s="643"/>
      <c r="H36" s="643"/>
    </row>
    <row r="37" spans="1:8" s="410" customFormat="1" ht="3.75" customHeight="1">
      <c r="A37" s="113"/>
      <c r="B37" s="76"/>
      <c r="D37" s="407"/>
    </row>
    <row r="38" spans="1:8" s="410" customFormat="1" ht="12" customHeight="1">
      <c r="A38" s="128">
        <v>1.6</v>
      </c>
      <c r="B38" s="647" t="s">
        <v>680</v>
      </c>
      <c r="C38" s="647"/>
      <c r="D38" s="647"/>
      <c r="E38" s="647"/>
      <c r="F38" s="647"/>
      <c r="G38" s="647"/>
      <c r="H38" s="647"/>
    </row>
    <row r="39" spans="1:8" s="410" customFormat="1" ht="12" customHeight="1">
      <c r="A39" s="113"/>
      <c r="B39" s="647"/>
      <c r="C39" s="647"/>
      <c r="D39" s="647"/>
      <c r="E39" s="647"/>
      <c r="F39" s="647"/>
      <c r="G39" s="647"/>
      <c r="H39" s="647"/>
    </row>
    <row r="40" spans="1:8" ht="3.75" customHeight="1">
      <c r="A40" s="128"/>
      <c r="B40" s="77"/>
      <c r="C40" s="78"/>
      <c r="D40" s="78"/>
      <c r="E40" s="79"/>
    </row>
    <row r="41" spans="1:8" ht="12" customHeight="1">
      <c r="A41" s="431">
        <v>2</v>
      </c>
      <c r="B41" s="427" t="s">
        <v>159</v>
      </c>
      <c r="C41" s="427"/>
      <c r="D41" s="440"/>
      <c r="E41" s="440"/>
      <c r="F41" s="440"/>
      <c r="G41" s="440"/>
      <c r="H41" s="440"/>
    </row>
    <row r="42" spans="1:8" ht="3.75" customHeight="1">
      <c r="A42" s="426"/>
      <c r="B42" s="440"/>
      <c r="C42" s="440"/>
      <c r="D42" s="440"/>
      <c r="E42" s="440"/>
      <c r="F42" s="440"/>
      <c r="G42" s="440"/>
      <c r="H42" s="440"/>
    </row>
    <row r="43" spans="1:8" ht="12" customHeight="1">
      <c r="A43" s="451">
        <v>2.1</v>
      </c>
      <c r="B43" s="452" t="s">
        <v>301</v>
      </c>
      <c r="C43" s="453"/>
      <c r="D43" s="453"/>
      <c r="E43" s="453"/>
      <c r="F43" s="454"/>
      <c r="G43" s="454"/>
      <c r="H43" s="454"/>
    </row>
    <row r="44" spans="1:8" s="410" customFormat="1" ht="3.75" customHeight="1">
      <c r="A44" s="451"/>
      <c r="B44" s="452"/>
      <c r="C44" s="453"/>
      <c r="D44" s="453"/>
      <c r="E44" s="453"/>
      <c r="F44" s="454"/>
      <c r="G44" s="454"/>
      <c r="H44" s="454"/>
    </row>
    <row r="45" spans="1:8" s="410" customFormat="1" ht="12" customHeight="1">
      <c r="A45" s="451"/>
      <c r="B45" s="648" t="s">
        <v>821</v>
      </c>
      <c r="C45" s="649"/>
      <c r="D45" s="649"/>
      <c r="E45" s="649"/>
      <c r="F45" s="649"/>
      <c r="G45" s="649"/>
      <c r="H45" s="649"/>
    </row>
    <row r="46" spans="1:8" s="410" customFormat="1" ht="12" customHeight="1">
      <c r="A46" s="451"/>
      <c r="B46" s="649"/>
      <c r="C46" s="649"/>
      <c r="D46" s="649"/>
      <c r="E46" s="649"/>
      <c r="F46" s="649"/>
      <c r="G46" s="649"/>
      <c r="H46" s="649"/>
    </row>
    <row r="47" spans="1:8" s="410" customFormat="1" ht="12" customHeight="1">
      <c r="A47" s="451"/>
      <c r="B47" s="649"/>
      <c r="C47" s="649"/>
      <c r="D47" s="649"/>
      <c r="E47" s="649"/>
      <c r="F47" s="649"/>
      <c r="G47" s="649"/>
      <c r="H47" s="649"/>
    </row>
    <row r="48" spans="1:8" s="410" customFormat="1" ht="12" customHeight="1">
      <c r="A48" s="451"/>
      <c r="B48" s="649"/>
      <c r="C48" s="649"/>
      <c r="D48" s="649"/>
      <c r="E48" s="649"/>
      <c r="F48" s="649"/>
      <c r="G48" s="649"/>
      <c r="H48" s="649"/>
    </row>
    <row r="49" spans="1:8" s="410" customFormat="1" ht="12" customHeight="1">
      <c r="A49" s="451"/>
      <c r="B49" s="649"/>
      <c r="C49" s="649"/>
      <c r="D49" s="649"/>
      <c r="E49" s="649"/>
      <c r="F49" s="649"/>
      <c r="G49" s="649"/>
      <c r="H49" s="649"/>
    </row>
    <row r="50" spans="1:8" s="410" customFormat="1" ht="12" customHeight="1">
      <c r="A50" s="451"/>
      <c r="B50" s="649"/>
      <c r="C50" s="649"/>
      <c r="D50" s="649"/>
      <c r="E50" s="649"/>
      <c r="F50" s="649"/>
      <c r="G50" s="649"/>
      <c r="H50" s="649"/>
    </row>
    <row r="51" spans="1:8" s="410" customFormat="1" ht="12" customHeight="1">
      <c r="A51" s="451"/>
      <c r="B51" s="649"/>
      <c r="C51" s="649"/>
      <c r="D51" s="649"/>
      <c r="E51" s="649"/>
      <c r="F51" s="649"/>
      <c r="G51" s="649"/>
      <c r="H51" s="649"/>
    </row>
    <row r="52" spans="1:8" s="410" customFormat="1" ht="12" customHeight="1">
      <c r="A52" s="451"/>
      <c r="B52" s="649"/>
      <c r="C52" s="649"/>
      <c r="D52" s="649"/>
      <c r="E52" s="649"/>
      <c r="F52" s="649"/>
      <c r="G52" s="649"/>
      <c r="H52" s="649"/>
    </row>
    <row r="53" spans="1:8" s="410" customFormat="1" ht="3.75" customHeight="1">
      <c r="A53" s="451"/>
      <c r="B53" s="452"/>
      <c r="C53" s="453"/>
      <c r="D53" s="453"/>
      <c r="E53" s="453"/>
      <c r="F53" s="454"/>
      <c r="G53" s="454"/>
      <c r="H53" s="454"/>
    </row>
    <row r="54" spans="1:8" s="410" customFormat="1" ht="12" customHeight="1">
      <c r="A54" s="451" t="s">
        <v>639</v>
      </c>
      <c r="B54" s="650" t="s">
        <v>822</v>
      </c>
      <c r="C54" s="649"/>
      <c r="D54" s="649"/>
      <c r="E54" s="649"/>
      <c r="F54" s="649"/>
      <c r="G54" s="649"/>
      <c r="H54" s="649"/>
    </row>
    <row r="55" spans="1:8" s="410" customFormat="1" ht="12" customHeight="1">
      <c r="A55" s="451"/>
      <c r="B55" s="649"/>
      <c r="C55" s="649"/>
      <c r="D55" s="649"/>
      <c r="E55" s="649"/>
      <c r="F55" s="649"/>
      <c r="G55" s="649"/>
      <c r="H55" s="649"/>
    </row>
    <row r="56" spans="1:8" s="410" customFormat="1" ht="12" customHeight="1">
      <c r="A56" s="451"/>
      <c r="B56" s="649"/>
      <c r="C56" s="649"/>
      <c r="D56" s="649"/>
      <c r="E56" s="649"/>
      <c r="F56" s="649"/>
      <c r="G56" s="649"/>
      <c r="H56" s="649"/>
    </row>
    <row r="57" spans="1:8" s="410" customFormat="1" ht="3.75" customHeight="1">
      <c r="A57" s="451"/>
      <c r="B57" s="452"/>
      <c r="C57" s="453"/>
      <c r="D57" s="453"/>
      <c r="E57" s="453"/>
      <c r="F57" s="454"/>
      <c r="G57" s="454"/>
      <c r="H57" s="454"/>
    </row>
    <row r="58" spans="1:8" s="410" customFormat="1" ht="12" customHeight="1">
      <c r="A58" s="451" t="s">
        <v>640</v>
      </c>
      <c r="B58" s="650" t="s">
        <v>823</v>
      </c>
      <c r="C58" s="649"/>
      <c r="D58" s="649"/>
      <c r="E58" s="649"/>
      <c r="F58" s="649"/>
      <c r="G58" s="649"/>
      <c r="H58" s="649"/>
    </row>
    <row r="59" spans="1:8" s="410" customFormat="1" ht="12" customHeight="1">
      <c r="A59" s="451"/>
      <c r="B59" s="649"/>
      <c r="C59" s="649"/>
      <c r="D59" s="649"/>
      <c r="E59" s="649"/>
      <c r="F59" s="649"/>
      <c r="G59" s="649"/>
      <c r="H59" s="649"/>
    </row>
    <row r="60" spans="1:8" s="410" customFormat="1" ht="3.75" customHeight="1">
      <c r="A60" s="451"/>
      <c r="B60" s="452"/>
      <c r="C60" s="453"/>
      <c r="D60" s="453"/>
      <c r="E60" s="453"/>
      <c r="F60" s="454"/>
      <c r="G60" s="454"/>
      <c r="H60" s="454"/>
    </row>
    <row r="61" spans="1:8" s="410" customFormat="1" ht="12" customHeight="1">
      <c r="A61" s="431" t="s">
        <v>802</v>
      </c>
      <c r="B61" s="452" t="s">
        <v>803</v>
      </c>
      <c r="C61" s="453"/>
      <c r="D61" s="453"/>
      <c r="E61" s="453"/>
      <c r="F61" s="454"/>
      <c r="G61" s="454"/>
      <c r="H61" s="454"/>
    </row>
    <row r="62" spans="1:8" s="410" customFormat="1" ht="12" customHeight="1">
      <c r="A62" s="544"/>
      <c r="B62" s="650" t="s">
        <v>824</v>
      </c>
      <c r="C62" s="649"/>
      <c r="D62" s="649"/>
      <c r="E62" s="649"/>
      <c r="F62" s="649"/>
      <c r="G62" s="649"/>
      <c r="H62" s="649"/>
    </row>
    <row r="63" spans="1:8" ht="12" customHeight="1">
      <c r="A63" s="544"/>
      <c r="B63" s="649"/>
      <c r="C63" s="649"/>
      <c r="D63" s="649"/>
      <c r="E63" s="649"/>
      <c r="F63" s="649"/>
      <c r="G63" s="649"/>
      <c r="H63" s="649"/>
    </row>
    <row r="64" spans="1:8" ht="12" customHeight="1">
      <c r="A64" s="544"/>
      <c r="B64" s="649"/>
      <c r="C64" s="649"/>
      <c r="D64" s="649"/>
      <c r="E64" s="649"/>
      <c r="F64" s="649"/>
      <c r="G64" s="649"/>
      <c r="H64" s="649"/>
    </row>
    <row r="65" spans="1:8" s="410" customFormat="1" ht="3.75" customHeight="1">
      <c r="A65" s="544"/>
      <c r="B65" s="543"/>
      <c r="C65" s="545"/>
      <c r="D65" s="545"/>
      <c r="E65" s="546"/>
      <c r="F65" s="547"/>
      <c r="G65" s="547"/>
      <c r="H65" s="547"/>
    </row>
    <row r="66" spans="1:8" s="410" customFormat="1" ht="12" customHeight="1">
      <c r="A66" s="431">
        <v>4</v>
      </c>
      <c r="B66" s="452" t="s">
        <v>804</v>
      </c>
      <c r="C66" s="545"/>
      <c r="D66" s="545"/>
      <c r="E66" s="546"/>
      <c r="F66" s="547"/>
      <c r="G66" s="547"/>
      <c r="H66" s="547"/>
    </row>
    <row r="67" spans="1:8" s="410" customFormat="1" ht="12" customHeight="1">
      <c r="A67" s="544"/>
      <c r="B67" s="650" t="s">
        <v>825</v>
      </c>
      <c r="C67" s="649"/>
      <c r="D67" s="649"/>
      <c r="E67" s="649"/>
      <c r="F67" s="649"/>
      <c r="G67" s="649"/>
      <c r="H67" s="649"/>
    </row>
    <row r="68" spans="1:8" s="410" customFormat="1" ht="12" customHeight="1">
      <c r="A68" s="544"/>
      <c r="B68" s="649"/>
      <c r="C68" s="649"/>
      <c r="D68" s="649"/>
      <c r="E68" s="649"/>
      <c r="F68" s="649"/>
      <c r="G68" s="649"/>
      <c r="H68" s="649"/>
    </row>
    <row r="69" spans="1:8" s="410" customFormat="1" ht="12" customHeight="1">
      <c r="A69" s="544"/>
      <c r="B69" s="649"/>
      <c r="C69" s="649"/>
      <c r="D69" s="649"/>
      <c r="E69" s="649"/>
      <c r="F69" s="649"/>
      <c r="G69" s="649"/>
      <c r="H69" s="649"/>
    </row>
    <row r="70" spans="1:8" s="410" customFormat="1" ht="3" customHeight="1">
      <c r="A70" s="544"/>
      <c r="B70" s="543"/>
      <c r="C70" s="545"/>
      <c r="D70" s="545"/>
      <c r="E70" s="546"/>
      <c r="F70" s="547"/>
      <c r="G70" s="547"/>
      <c r="H70" s="547"/>
    </row>
    <row r="71" spans="1:8" s="410" customFormat="1" ht="12" customHeight="1">
      <c r="A71" s="544"/>
      <c r="B71" s="650" t="s">
        <v>826</v>
      </c>
      <c r="C71" s="649"/>
      <c r="D71" s="649"/>
      <c r="E71" s="649"/>
      <c r="F71" s="649"/>
      <c r="G71" s="649"/>
      <c r="H71" s="649"/>
    </row>
    <row r="72" spans="1:8" s="410" customFormat="1" ht="12" customHeight="1">
      <c r="A72" s="544"/>
      <c r="B72" s="649"/>
      <c r="C72" s="649"/>
      <c r="D72" s="649"/>
      <c r="E72" s="649"/>
      <c r="F72" s="649"/>
      <c r="G72" s="649"/>
      <c r="H72" s="649"/>
    </row>
    <row r="73" spans="1:8" ht="12" customHeight="1">
      <c r="A73" s="544"/>
      <c r="B73" s="649"/>
      <c r="C73" s="649"/>
      <c r="D73" s="649"/>
      <c r="E73" s="649"/>
      <c r="F73" s="649"/>
      <c r="G73" s="649"/>
      <c r="H73" s="649"/>
    </row>
    <row r="74" spans="1:8" s="410" customFormat="1" ht="3.75" customHeight="1">
      <c r="A74" s="544"/>
      <c r="B74" s="543"/>
      <c r="C74" s="545"/>
      <c r="D74" s="545"/>
      <c r="E74" s="546"/>
      <c r="F74" s="547"/>
      <c r="G74" s="547"/>
      <c r="H74" s="547"/>
    </row>
    <row r="75" spans="1:8" s="410" customFormat="1" ht="12" customHeight="1">
      <c r="A75" s="431">
        <v>5</v>
      </c>
      <c r="B75" s="548" t="s">
        <v>158</v>
      </c>
      <c r="C75" s="545"/>
      <c r="D75" s="545"/>
      <c r="E75" s="546"/>
      <c r="F75" s="547"/>
      <c r="G75" s="547"/>
      <c r="H75" s="547"/>
    </row>
    <row r="76" spans="1:8" s="410" customFormat="1" ht="3" customHeight="1">
      <c r="A76" s="544"/>
      <c r="B76" s="548"/>
      <c r="C76" s="545"/>
      <c r="D76" s="545"/>
      <c r="E76" s="546"/>
      <c r="F76" s="547"/>
      <c r="G76" s="547"/>
      <c r="H76" s="547"/>
    </row>
    <row r="77" spans="1:8" s="410" customFormat="1" ht="12" customHeight="1">
      <c r="A77" s="544"/>
      <c r="B77" s="567" t="s">
        <v>818</v>
      </c>
      <c r="C77" s="568"/>
      <c r="D77" s="568"/>
      <c r="E77" s="569"/>
      <c r="F77" s="570"/>
      <c r="G77" s="570"/>
      <c r="H77" s="570"/>
    </row>
    <row r="78" spans="1:8" s="410" customFormat="1" ht="12" customHeight="1">
      <c r="A78" s="544"/>
      <c r="B78" s="571" t="s">
        <v>819</v>
      </c>
      <c r="C78" s="568"/>
      <c r="D78" s="568"/>
      <c r="E78" s="569"/>
      <c r="F78" s="570"/>
      <c r="G78" s="570"/>
      <c r="H78" s="570"/>
    </row>
    <row r="79" spans="1:8" s="410" customFormat="1" ht="3.75" customHeight="1">
      <c r="A79" s="544"/>
      <c r="B79" s="543"/>
      <c r="C79" s="545"/>
      <c r="D79" s="545"/>
      <c r="E79" s="546"/>
      <c r="F79" s="547"/>
      <c r="G79" s="547"/>
      <c r="H79" s="547"/>
    </row>
    <row r="80" spans="1:8" s="410" customFormat="1" ht="12" customHeight="1">
      <c r="A80" s="431">
        <v>6</v>
      </c>
      <c r="B80" s="13" t="s">
        <v>191</v>
      </c>
      <c r="C80" s="545"/>
      <c r="D80" s="545"/>
      <c r="E80" s="546"/>
      <c r="F80" s="542" t="s">
        <v>805</v>
      </c>
      <c r="G80" s="456"/>
      <c r="H80" s="517" t="s">
        <v>657</v>
      </c>
    </row>
    <row r="81" spans="1:8" ht="10.5" customHeight="1">
      <c r="A81" s="60"/>
      <c r="B81" s="410"/>
      <c r="C81" s="450"/>
      <c r="D81" s="450"/>
      <c r="E81" s="450"/>
      <c r="F81" s="20" t="s">
        <v>403</v>
      </c>
      <c r="G81" s="456"/>
      <c r="H81" s="20" t="s">
        <v>404</v>
      </c>
    </row>
    <row r="82" spans="1:8" ht="12" customHeight="1">
      <c r="A82" s="128"/>
      <c r="B82" s="74"/>
      <c r="C82" s="56"/>
      <c r="D82" s="88"/>
      <c r="E82" s="81"/>
      <c r="F82" s="642" t="s">
        <v>106</v>
      </c>
      <c r="G82" s="642"/>
      <c r="H82" s="642"/>
    </row>
    <row r="83" spans="1:8" ht="2.25" customHeight="1">
      <c r="A83" s="87"/>
      <c r="B83" s="74"/>
      <c r="C83" s="56"/>
      <c r="D83" s="57"/>
      <c r="E83" s="81"/>
      <c r="F83" s="100"/>
      <c r="G83" s="130"/>
      <c r="H83" s="100"/>
    </row>
    <row r="84" spans="1:8" ht="12" customHeight="1" thickBot="1">
      <c r="A84" s="87"/>
      <c r="B84" s="114" t="s">
        <v>656</v>
      </c>
      <c r="C84" s="56"/>
      <c r="D84" s="551">
        <v>6.1</v>
      </c>
      <c r="E84" s="81"/>
      <c r="F84" s="492">
        <v>4239421</v>
      </c>
      <c r="G84" s="130"/>
      <c r="H84" s="491">
        <v>3163993</v>
      </c>
    </row>
    <row r="85" spans="1:8" ht="12" customHeight="1" thickTop="1">
      <c r="A85" s="87"/>
      <c r="B85" s="85"/>
      <c r="C85" s="56"/>
      <c r="D85" s="56"/>
      <c r="E85" s="57"/>
      <c r="F85" s="86"/>
      <c r="G85" s="86"/>
      <c r="H85" s="86"/>
    </row>
    <row r="86" spans="1:8" ht="12" customHeight="1" thickBot="1">
      <c r="A86" s="87"/>
      <c r="B86" s="85"/>
      <c r="C86" s="56"/>
      <c r="D86" s="56"/>
      <c r="E86" s="81"/>
      <c r="F86" s="491"/>
      <c r="G86" s="129"/>
      <c r="H86" s="491"/>
    </row>
    <row r="87" spans="1:8" ht="12" customHeight="1" thickTop="1"/>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13">
    <mergeCell ref="F82:H82"/>
    <mergeCell ref="B32:H36"/>
    <mergeCell ref="B7:H13"/>
    <mergeCell ref="B15:H18"/>
    <mergeCell ref="B20:H26"/>
    <mergeCell ref="B28:H30"/>
    <mergeCell ref="B38:H39"/>
    <mergeCell ref="B45:H52"/>
    <mergeCell ref="B58:H59"/>
    <mergeCell ref="B54:H56"/>
    <mergeCell ref="B67:H69"/>
    <mergeCell ref="B71:H73"/>
    <mergeCell ref="B62:H64"/>
  </mergeCells>
  <phoneticPr fontId="27" type="noConversion"/>
  <printOptions horizontalCentered="1"/>
  <pageMargins left="0.75" right="0.5" top="0.5" bottom="0.25" header="0.17" footer="0.42"/>
  <pageSetup paperSize="9" scale="95" fitToWidth="12" fitToHeight="12" orientation="portrait" r:id="rId2"/>
  <headerFooter alignWithMargins="0">
    <oddFooter>&amp;C7 of 11</oddFooter>
  </headerFooter>
  <drawing r:id="rId3"/>
</worksheet>
</file>

<file path=xl/worksheets/sheet18.xml><?xml version="1.0" encoding="utf-8"?>
<worksheet xmlns="http://schemas.openxmlformats.org/spreadsheetml/2006/main" xmlns:r="http://schemas.openxmlformats.org/officeDocument/2006/relationships">
  <sheetPr>
    <pageSetUpPr fitToPage="1"/>
  </sheetPr>
  <dimension ref="A1:Q75"/>
  <sheetViews>
    <sheetView view="pageBreakPreview" topLeftCell="K32" zoomScaleSheetLayoutView="100" workbookViewId="0">
      <selection activeCell="Q49" sqref="Q49"/>
    </sheetView>
  </sheetViews>
  <sheetFormatPr defaultRowHeight="12" outlineLevelRow="2"/>
  <cols>
    <col min="1" max="1" width="4.125" style="411" customWidth="1"/>
    <col min="2" max="2" width="31.125" style="411" hidden="1" customWidth="1"/>
    <col min="3" max="3" width="5.875" style="411" hidden="1" customWidth="1"/>
    <col min="4" max="4" width="37.625" style="411" hidden="1" customWidth="1"/>
    <col min="5" max="5" width="28" style="411" customWidth="1"/>
    <col min="6" max="6" width="10.875" style="411" customWidth="1"/>
    <col min="7" max="7" width="10.25" style="411" customWidth="1"/>
    <col min="8" max="8" width="9.5" style="411" customWidth="1"/>
    <col min="9" max="9" width="10.5" style="411" customWidth="1"/>
    <col min="10" max="10" width="10" style="411" hidden="1" customWidth="1"/>
    <col min="11" max="11" width="9.875" style="411" customWidth="1"/>
    <col min="12" max="12" width="10.75" style="411" customWidth="1"/>
    <col min="13" max="13" width="10" style="54" customWidth="1"/>
    <col min="14" max="14" width="10.25" style="54" customWidth="1"/>
    <col min="15" max="15" width="7.375" style="188" customWidth="1"/>
    <col min="16" max="16" width="10.25" style="188" customWidth="1"/>
    <col min="17" max="17" width="9.5" style="411" customWidth="1"/>
    <col min="18" max="16384" width="9" style="411"/>
  </cols>
  <sheetData>
    <row r="1" spans="1:17" hidden="1">
      <c r="B1" s="549"/>
      <c r="C1" s="549"/>
      <c r="D1" s="549"/>
      <c r="E1" s="573" t="s">
        <v>653</v>
      </c>
      <c r="F1" s="574"/>
      <c r="G1" s="574"/>
      <c r="H1" s="574"/>
      <c r="I1" s="574"/>
      <c r="J1" s="574"/>
      <c r="K1" s="574"/>
      <c r="L1" s="574"/>
      <c r="M1" s="574"/>
      <c r="N1" s="574"/>
      <c r="O1" s="575"/>
      <c r="P1" s="575"/>
      <c r="Q1" s="576"/>
    </row>
    <row r="2" spans="1:17" hidden="1">
      <c r="B2" s="549"/>
      <c r="C2" s="549"/>
      <c r="D2" s="549"/>
      <c r="E2" s="550" t="s">
        <v>684</v>
      </c>
      <c r="F2" s="577"/>
      <c r="G2" s="577"/>
      <c r="H2" s="577"/>
      <c r="I2" s="577"/>
      <c r="J2" s="577"/>
      <c r="K2" s="577"/>
      <c r="L2" s="577"/>
      <c r="M2" s="577"/>
      <c r="N2" s="577"/>
      <c r="O2" s="578"/>
      <c r="P2" s="578"/>
      <c r="Q2" s="579"/>
    </row>
    <row r="3" spans="1:17">
      <c r="A3" s="84">
        <v>6.1</v>
      </c>
      <c r="B3" s="549"/>
      <c r="C3" s="549"/>
      <c r="D3" s="549"/>
      <c r="E3" s="550" t="s">
        <v>806</v>
      </c>
      <c r="F3" s="580"/>
      <c r="G3" s="580"/>
      <c r="H3" s="580"/>
      <c r="I3" s="580"/>
      <c r="J3" s="580"/>
      <c r="K3" s="580"/>
      <c r="L3" s="580"/>
      <c r="M3" s="580"/>
      <c r="N3" s="580"/>
      <c r="O3" s="581"/>
      <c r="P3" s="549"/>
    </row>
    <row r="4" spans="1:17">
      <c r="B4" s="578"/>
      <c r="C4" s="578"/>
      <c r="D4" s="578"/>
      <c r="E4" s="582"/>
      <c r="F4" s="577"/>
      <c r="G4" s="577"/>
      <c r="H4" s="577"/>
      <c r="I4" s="577"/>
      <c r="J4" s="577"/>
      <c r="K4" s="577"/>
      <c r="L4" s="577"/>
      <c r="M4" s="577"/>
      <c r="N4" s="577"/>
      <c r="O4" s="578"/>
      <c r="P4" s="578"/>
      <c r="Q4" s="579"/>
    </row>
    <row r="5" spans="1:17">
      <c r="B5" s="578"/>
      <c r="C5" s="578"/>
      <c r="D5" s="578"/>
      <c r="E5" s="582"/>
      <c r="F5" s="577"/>
      <c r="G5" s="577"/>
      <c r="H5" s="577"/>
      <c r="I5" s="577"/>
      <c r="J5" s="577"/>
      <c r="K5" s="577"/>
      <c r="L5" s="577"/>
      <c r="M5" s="577"/>
      <c r="N5" s="577"/>
      <c r="O5" s="578"/>
      <c r="P5" s="578"/>
      <c r="Q5" s="579"/>
    </row>
    <row r="6" spans="1:17" ht="77.25" customHeight="1">
      <c r="A6" s="583" t="s">
        <v>26</v>
      </c>
      <c r="B6" s="583" t="s">
        <v>572</v>
      </c>
      <c r="C6" s="583" t="s">
        <v>685</v>
      </c>
      <c r="D6" s="583" t="s">
        <v>571</v>
      </c>
      <c r="E6" s="583" t="s">
        <v>686</v>
      </c>
      <c r="F6" s="584" t="s">
        <v>687</v>
      </c>
      <c r="G6" s="585" t="s">
        <v>688</v>
      </c>
      <c r="H6" s="585" t="s">
        <v>689</v>
      </c>
      <c r="I6" s="585" t="s">
        <v>690</v>
      </c>
      <c r="J6" s="586" t="s">
        <v>691</v>
      </c>
      <c r="K6" s="585" t="s">
        <v>559</v>
      </c>
      <c r="L6" s="585" t="s">
        <v>844</v>
      </c>
      <c r="M6" s="585" t="s">
        <v>846</v>
      </c>
      <c r="N6" s="585" t="s">
        <v>845</v>
      </c>
      <c r="O6" s="587" t="s">
        <v>49</v>
      </c>
      <c r="P6" s="587" t="s">
        <v>692</v>
      </c>
      <c r="Q6" s="588" t="s">
        <v>693</v>
      </c>
    </row>
    <row r="7" spans="1:17" outlineLevel="1">
      <c r="A7" s="589"/>
      <c r="B7" s="589"/>
      <c r="C7" s="589"/>
      <c r="D7" s="589"/>
      <c r="E7" s="589"/>
      <c r="F7" s="590" t="s">
        <v>843</v>
      </c>
      <c r="G7" s="591"/>
      <c r="H7" s="591"/>
      <c r="I7" s="591"/>
      <c r="J7" s="591"/>
      <c r="K7" s="591"/>
      <c r="L7" s="591"/>
      <c r="M7" s="590" t="s">
        <v>694</v>
      </c>
      <c r="N7" s="591"/>
      <c r="O7" s="590" t="s">
        <v>695</v>
      </c>
      <c r="P7" s="592"/>
      <c r="Q7" s="592"/>
    </row>
    <row r="8" spans="1:17" outlineLevel="1">
      <c r="A8" s="589"/>
      <c r="B8" s="589" t="s">
        <v>713</v>
      </c>
      <c r="C8" s="589"/>
      <c r="D8" s="589"/>
      <c r="E8" s="593" t="s">
        <v>713</v>
      </c>
      <c r="F8" s="590"/>
      <c r="G8" s="591"/>
      <c r="H8" s="591"/>
      <c r="I8" s="591"/>
      <c r="J8" s="591"/>
      <c r="K8" s="591"/>
      <c r="L8" s="591"/>
      <c r="M8" s="590"/>
      <c r="N8" s="591"/>
      <c r="O8" s="590"/>
      <c r="P8" s="592"/>
      <c r="Q8" s="592"/>
    </row>
    <row r="9" spans="1:17" outlineLevel="2">
      <c r="A9" s="594">
        <v>1</v>
      </c>
      <c r="B9" s="595" t="s">
        <v>696</v>
      </c>
      <c r="C9" s="594">
        <v>6</v>
      </c>
      <c r="D9" s="594" t="s">
        <v>713</v>
      </c>
      <c r="E9" s="596" t="s">
        <v>714</v>
      </c>
      <c r="F9" s="25">
        <v>686500</v>
      </c>
      <c r="G9" s="25">
        <v>74000</v>
      </c>
      <c r="H9" s="25">
        <v>0</v>
      </c>
      <c r="I9" s="25">
        <v>0</v>
      </c>
      <c r="J9" s="25">
        <v>0</v>
      </c>
      <c r="K9" s="25">
        <v>0</v>
      </c>
      <c r="L9" s="25">
        <v>760500</v>
      </c>
      <c r="M9" s="25">
        <v>31916.141209500001</v>
      </c>
      <c r="N9" s="25">
        <v>31941</v>
      </c>
      <c r="O9" s="444">
        <v>0.62896775000000005</v>
      </c>
      <c r="P9" s="444">
        <v>0.75342826884161895</v>
      </c>
      <c r="Q9" s="444">
        <v>9.4708139999999996E-2</v>
      </c>
    </row>
    <row r="10" spans="1:17" outlineLevel="1">
      <c r="A10" s="594"/>
      <c r="B10" s="589"/>
      <c r="C10" s="594"/>
      <c r="D10" s="597" t="s">
        <v>697</v>
      </c>
      <c r="E10" s="596"/>
      <c r="F10" s="598">
        <v>686500</v>
      </c>
      <c r="G10" s="598">
        <v>74000</v>
      </c>
      <c r="H10" s="598">
        <v>0</v>
      </c>
      <c r="I10" s="598">
        <v>0</v>
      </c>
      <c r="J10" s="598">
        <v>0</v>
      </c>
      <c r="K10" s="598">
        <v>0</v>
      </c>
      <c r="L10" s="598">
        <v>760500</v>
      </c>
      <c r="M10" s="598">
        <v>31916.141209500001</v>
      </c>
      <c r="N10" s="598">
        <v>31941</v>
      </c>
      <c r="O10" s="599">
        <v>0.62896775000000005</v>
      </c>
      <c r="P10" s="599">
        <v>0.75342826884161895</v>
      </c>
      <c r="Q10" s="444"/>
    </row>
    <row r="11" spans="1:17" outlineLevel="1">
      <c r="A11" s="594"/>
      <c r="B11" s="589" t="s">
        <v>698</v>
      </c>
      <c r="C11" s="594"/>
      <c r="D11" s="597"/>
      <c r="E11" s="596"/>
      <c r="F11" s="600"/>
      <c r="G11" s="600"/>
      <c r="H11" s="600"/>
      <c r="I11" s="600"/>
      <c r="J11" s="600"/>
      <c r="K11" s="600"/>
      <c r="L11" s="600"/>
      <c r="M11" s="600"/>
      <c r="N11" s="600"/>
      <c r="O11" s="601"/>
      <c r="P11" s="601"/>
      <c r="Q11" s="444"/>
    </row>
    <row r="12" spans="1:17" outlineLevel="2">
      <c r="A12" s="594"/>
      <c r="B12" s="595" t="s">
        <v>585</v>
      </c>
      <c r="C12" s="594"/>
      <c r="D12" s="595" t="s">
        <v>698</v>
      </c>
      <c r="E12" s="593" t="s">
        <v>827</v>
      </c>
      <c r="F12" s="600"/>
      <c r="G12" s="600"/>
      <c r="H12" s="600"/>
      <c r="I12" s="600"/>
      <c r="J12" s="600"/>
      <c r="K12" s="600"/>
      <c r="L12" s="600"/>
      <c r="M12" s="600"/>
      <c r="N12" s="600"/>
      <c r="O12" s="601"/>
      <c r="P12" s="601"/>
      <c r="Q12" s="444"/>
    </row>
    <row r="13" spans="1:17" outlineLevel="1">
      <c r="A13" s="594">
        <v>2</v>
      </c>
      <c r="B13" s="595"/>
      <c r="C13" s="594"/>
      <c r="D13" s="602"/>
      <c r="E13" s="596" t="s">
        <v>828</v>
      </c>
      <c r="F13" s="25">
        <v>0</v>
      </c>
      <c r="G13" s="25">
        <v>125000</v>
      </c>
      <c r="H13" s="25">
        <v>0</v>
      </c>
      <c r="I13" s="25">
        <v>0</v>
      </c>
      <c r="J13" s="25">
        <v>0</v>
      </c>
      <c r="K13" s="25">
        <v>0</v>
      </c>
      <c r="L13" s="25">
        <v>125000</v>
      </c>
      <c r="M13" s="25">
        <v>12061.257443</v>
      </c>
      <c r="N13" s="25">
        <v>11976.25</v>
      </c>
      <c r="O13" s="444">
        <v>0.23583091</v>
      </c>
      <c r="P13" s="444">
        <v>0.28249727011409909</v>
      </c>
      <c r="Q13" s="444">
        <v>3.5551779999999998E-2</v>
      </c>
    </row>
    <row r="14" spans="1:17" outlineLevel="1">
      <c r="A14" s="594"/>
      <c r="B14" s="589" t="s">
        <v>715</v>
      </c>
      <c r="C14" s="594"/>
      <c r="D14" s="602"/>
      <c r="E14" s="596"/>
      <c r="F14" s="598">
        <v>0</v>
      </c>
      <c r="G14" s="598">
        <v>125000</v>
      </c>
      <c r="H14" s="598">
        <v>0</v>
      </c>
      <c r="I14" s="598">
        <v>0</v>
      </c>
      <c r="J14" s="598">
        <v>0</v>
      </c>
      <c r="K14" s="598">
        <v>0</v>
      </c>
      <c r="L14" s="598">
        <v>125000</v>
      </c>
      <c r="M14" s="598">
        <v>12061.257443</v>
      </c>
      <c r="N14" s="598">
        <v>11976.25</v>
      </c>
      <c r="O14" s="599">
        <v>0.23583091</v>
      </c>
      <c r="P14" s="599">
        <v>0.28249727011409909</v>
      </c>
      <c r="Q14" s="444"/>
    </row>
    <row r="15" spans="1:17" outlineLevel="1">
      <c r="A15" s="594"/>
      <c r="B15" s="595" t="s">
        <v>597</v>
      </c>
      <c r="C15" s="594">
        <v>15</v>
      </c>
      <c r="D15" s="594" t="s">
        <v>715</v>
      </c>
      <c r="E15" s="593" t="s">
        <v>698</v>
      </c>
      <c r="F15" s="600"/>
      <c r="G15" s="600"/>
      <c r="H15" s="600"/>
      <c r="I15" s="600"/>
      <c r="J15" s="600"/>
      <c r="K15" s="600"/>
      <c r="L15" s="600"/>
      <c r="M15" s="600"/>
      <c r="N15" s="600"/>
      <c r="O15" s="601"/>
      <c r="P15" s="601"/>
      <c r="Q15" s="444"/>
    </row>
    <row r="16" spans="1:17" outlineLevel="2">
      <c r="A16" s="594">
        <v>3</v>
      </c>
      <c r="B16" s="603" t="s">
        <v>581</v>
      </c>
      <c r="C16" s="594">
        <v>15</v>
      </c>
      <c r="D16" s="594" t="s">
        <v>715</v>
      </c>
      <c r="E16" s="596" t="s">
        <v>699</v>
      </c>
      <c r="F16" s="25">
        <v>0</v>
      </c>
      <c r="G16" s="25">
        <v>135600</v>
      </c>
      <c r="H16" s="25">
        <v>0</v>
      </c>
      <c r="I16" s="25">
        <v>0</v>
      </c>
      <c r="J16" s="25">
        <v>0</v>
      </c>
      <c r="K16" s="25">
        <v>0</v>
      </c>
      <c r="L16" s="25">
        <v>135600</v>
      </c>
      <c r="M16" s="25">
        <v>36635.3313203</v>
      </c>
      <c r="N16" s="25">
        <v>34538.675999999999</v>
      </c>
      <c r="O16" s="444">
        <v>0.68012001</v>
      </c>
      <c r="P16" s="444">
        <v>0.8147025724542617</v>
      </c>
      <c r="Q16" s="444">
        <v>0.16734542999999999</v>
      </c>
    </row>
    <row r="17" spans="1:17" outlineLevel="2">
      <c r="A17" s="594"/>
      <c r="B17" s="595" t="s">
        <v>583</v>
      </c>
      <c r="C17" s="594">
        <v>15</v>
      </c>
      <c r="D17" s="594" t="s">
        <v>715</v>
      </c>
      <c r="E17" s="596"/>
      <c r="F17" s="598">
        <v>0</v>
      </c>
      <c r="G17" s="598">
        <v>135600</v>
      </c>
      <c r="H17" s="598">
        <v>0</v>
      </c>
      <c r="I17" s="598">
        <v>0</v>
      </c>
      <c r="J17" s="598">
        <v>0</v>
      </c>
      <c r="K17" s="598">
        <v>0</v>
      </c>
      <c r="L17" s="598">
        <v>135600</v>
      </c>
      <c r="M17" s="598">
        <v>36635.3313203</v>
      </c>
      <c r="N17" s="598">
        <v>34538.675999999999</v>
      </c>
      <c r="O17" s="599">
        <v>0.68012001</v>
      </c>
      <c r="P17" s="599">
        <v>0.8147025724542617</v>
      </c>
      <c r="Q17" s="444"/>
    </row>
    <row r="18" spans="1:17" outlineLevel="2">
      <c r="A18" s="594"/>
      <c r="B18" s="595"/>
      <c r="C18" s="594"/>
      <c r="D18" s="602" t="s">
        <v>700</v>
      </c>
      <c r="E18" s="593" t="s">
        <v>715</v>
      </c>
      <c r="F18" s="600"/>
      <c r="G18" s="600"/>
      <c r="H18" s="600"/>
      <c r="I18" s="600"/>
      <c r="J18" s="600"/>
      <c r="K18" s="600"/>
      <c r="L18" s="600"/>
      <c r="M18" s="600"/>
      <c r="N18" s="600"/>
      <c r="O18" s="601"/>
      <c r="P18" s="601"/>
      <c r="Q18" s="444"/>
    </row>
    <row r="19" spans="1:17" outlineLevel="1">
      <c r="A19" s="594">
        <v>4</v>
      </c>
      <c r="B19" s="589" t="s">
        <v>717</v>
      </c>
      <c r="C19" s="594"/>
      <c r="D19" s="602"/>
      <c r="E19" s="596" t="s">
        <v>716</v>
      </c>
      <c r="F19" s="25">
        <v>4247500</v>
      </c>
      <c r="G19" s="25">
        <v>844000</v>
      </c>
      <c r="H19" s="25">
        <v>0</v>
      </c>
      <c r="I19" s="25">
        <v>0</v>
      </c>
      <c r="J19" s="25">
        <v>0</v>
      </c>
      <c r="K19" s="25">
        <v>1062000</v>
      </c>
      <c r="L19" s="25">
        <v>4029500</v>
      </c>
      <c r="M19" s="25">
        <v>143728.48484809999</v>
      </c>
      <c r="N19" s="25">
        <v>168876.345</v>
      </c>
      <c r="O19" s="444">
        <v>3.3254367299999998</v>
      </c>
      <c r="P19" s="444">
        <v>3.9834761673601324</v>
      </c>
      <c r="Q19" s="444">
        <v>0.30271596000000001</v>
      </c>
    </row>
    <row r="20" spans="1:17" outlineLevel="1">
      <c r="A20" s="594">
        <v>5</v>
      </c>
      <c r="B20" s="595" t="s">
        <v>591</v>
      </c>
      <c r="C20" s="594">
        <v>18</v>
      </c>
      <c r="D20" s="594" t="s">
        <v>717</v>
      </c>
      <c r="E20" s="596" t="s">
        <v>560</v>
      </c>
      <c r="F20" s="25">
        <v>0</v>
      </c>
      <c r="G20" s="25">
        <v>1047500</v>
      </c>
      <c r="H20" s="25">
        <v>0</v>
      </c>
      <c r="I20" s="25">
        <v>0</v>
      </c>
      <c r="J20" s="25">
        <v>0</v>
      </c>
      <c r="K20" s="25">
        <v>100000</v>
      </c>
      <c r="L20" s="25">
        <v>947500</v>
      </c>
      <c r="M20" s="25">
        <v>87390.304332600004</v>
      </c>
      <c r="N20" s="25">
        <v>102244.72500000001</v>
      </c>
      <c r="O20" s="444">
        <v>2.0133569599999999</v>
      </c>
      <c r="P20" s="444">
        <v>2.4117612521504461</v>
      </c>
      <c r="Q20" s="444">
        <v>0.53642632000000001</v>
      </c>
    </row>
    <row r="21" spans="1:17" outlineLevel="2">
      <c r="A21" s="594">
        <v>6</v>
      </c>
      <c r="B21" s="595" t="s">
        <v>592</v>
      </c>
      <c r="C21" s="594">
        <v>18</v>
      </c>
      <c r="D21" s="594" t="s">
        <v>717</v>
      </c>
      <c r="E21" s="596" t="s">
        <v>582</v>
      </c>
      <c r="F21" s="25">
        <v>0</v>
      </c>
      <c r="G21" s="25">
        <v>229500</v>
      </c>
      <c r="H21" s="25">
        <v>0</v>
      </c>
      <c r="I21" s="25">
        <v>0</v>
      </c>
      <c r="J21" s="25">
        <v>0</v>
      </c>
      <c r="K21" s="25">
        <v>80000</v>
      </c>
      <c r="L21" s="25">
        <v>149500</v>
      </c>
      <c r="M21" s="25">
        <v>22037.061735700001</v>
      </c>
      <c r="N21" s="25">
        <v>25986.09</v>
      </c>
      <c r="O21" s="444">
        <v>0.51170634999999998</v>
      </c>
      <c r="P21" s="444">
        <v>0.61296311332339326</v>
      </c>
      <c r="Q21" s="444">
        <v>3.4123140000000003E-2</v>
      </c>
    </row>
    <row r="22" spans="1:17" outlineLevel="2">
      <c r="A22" s="594">
        <v>7</v>
      </c>
      <c r="B22" s="595"/>
      <c r="C22" s="594"/>
      <c r="D22" s="602" t="s">
        <v>701</v>
      </c>
      <c r="E22" s="596" t="s">
        <v>561</v>
      </c>
      <c r="F22" s="25">
        <v>805700</v>
      </c>
      <c r="G22" s="25">
        <v>338100</v>
      </c>
      <c r="H22" s="25">
        <v>0</v>
      </c>
      <c r="I22" s="25">
        <v>0</v>
      </c>
      <c r="J22" s="25">
        <v>0</v>
      </c>
      <c r="K22" s="25">
        <v>149800</v>
      </c>
      <c r="L22" s="25">
        <v>994000</v>
      </c>
      <c r="M22" s="25">
        <v>481556.78545899998</v>
      </c>
      <c r="N22" s="25">
        <v>534881.34</v>
      </c>
      <c r="O22" s="444">
        <v>10.53264184</v>
      </c>
      <c r="P22" s="444">
        <v>12.616847375845634</v>
      </c>
      <c r="Q22" s="444">
        <v>0.30738306999999998</v>
      </c>
    </row>
    <row r="23" spans="1:17" outlineLevel="1">
      <c r="A23" s="594"/>
      <c r="B23" s="589" t="s">
        <v>719</v>
      </c>
      <c r="C23" s="594"/>
      <c r="D23" s="602"/>
      <c r="E23" s="596"/>
      <c r="F23" s="598">
        <v>5053200</v>
      </c>
      <c r="G23" s="598">
        <v>2459100</v>
      </c>
      <c r="H23" s="598">
        <v>0</v>
      </c>
      <c r="I23" s="598">
        <v>0</v>
      </c>
      <c r="J23" s="598">
        <v>0</v>
      </c>
      <c r="K23" s="598">
        <v>1391800</v>
      </c>
      <c r="L23" s="598">
        <v>6120500</v>
      </c>
      <c r="M23" s="598">
        <v>734712.6363754</v>
      </c>
      <c r="N23" s="598">
        <v>831988.5</v>
      </c>
      <c r="O23" s="599">
        <v>16.38314188</v>
      </c>
      <c r="P23" s="599">
        <v>19.625047908679605</v>
      </c>
      <c r="Q23" s="444"/>
    </row>
    <row r="24" spans="1:17" outlineLevel="1">
      <c r="A24" s="594"/>
      <c r="B24" s="595" t="s">
        <v>577</v>
      </c>
      <c r="C24" s="594">
        <v>19</v>
      </c>
      <c r="D24" s="594" t="s">
        <v>719</v>
      </c>
      <c r="E24" s="593" t="s">
        <v>717</v>
      </c>
      <c r="F24" s="600"/>
      <c r="G24" s="600"/>
      <c r="H24" s="600"/>
      <c r="I24" s="600"/>
      <c r="J24" s="600"/>
      <c r="K24" s="600"/>
      <c r="L24" s="600"/>
      <c r="M24" s="600"/>
      <c r="N24" s="600"/>
      <c r="O24" s="601"/>
      <c r="P24" s="601"/>
      <c r="Q24" s="444"/>
    </row>
    <row r="25" spans="1:17" outlineLevel="2">
      <c r="A25" s="594">
        <v>8</v>
      </c>
      <c r="B25" s="595"/>
      <c r="C25" s="594"/>
      <c r="D25" s="602" t="s">
        <v>702</v>
      </c>
      <c r="E25" s="596" t="s">
        <v>565</v>
      </c>
      <c r="F25" s="25">
        <v>1574500</v>
      </c>
      <c r="G25" s="25">
        <v>270000</v>
      </c>
      <c r="H25" s="25">
        <v>0</v>
      </c>
      <c r="I25" s="25">
        <v>0</v>
      </c>
      <c r="J25" s="25">
        <v>0</v>
      </c>
      <c r="K25" s="25">
        <v>20000</v>
      </c>
      <c r="L25" s="25">
        <v>1824500</v>
      </c>
      <c r="M25" s="25">
        <v>175853.06804809999</v>
      </c>
      <c r="N25" s="25">
        <v>190733.23</v>
      </c>
      <c r="O25" s="444">
        <v>3.7558326499999999</v>
      </c>
      <c r="P25" s="444">
        <v>4.4990390811017296</v>
      </c>
      <c r="Q25" s="444">
        <v>0.15767127</v>
      </c>
    </row>
    <row r="26" spans="1:17" outlineLevel="1">
      <c r="A26" s="594">
        <v>9</v>
      </c>
      <c r="B26" s="589" t="s">
        <v>721</v>
      </c>
      <c r="C26" s="594"/>
      <c r="D26" s="602"/>
      <c r="E26" s="596" t="s">
        <v>718</v>
      </c>
      <c r="F26" s="25">
        <v>1862500</v>
      </c>
      <c r="G26" s="25">
        <v>519000</v>
      </c>
      <c r="H26" s="25">
        <v>0</v>
      </c>
      <c r="I26" s="25">
        <v>0</v>
      </c>
      <c r="J26" s="25">
        <v>0</v>
      </c>
      <c r="K26" s="25">
        <v>0</v>
      </c>
      <c r="L26" s="25">
        <v>2381500</v>
      </c>
      <c r="M26" s="25">
        <v>204623.18718000001</v>
      </c>
      <c r="N26" s="25">
        <v>183780.35500000001</v>
      </c>
      <c r="O26" s="444">
        <v>3.6189197700000002</v>
      </c>
      <c r="P26" s="444">
        <v>4.3350338034109193</v>
      </c>
      <c r="Q26" s="444">
        <v>0.27054715000000001</v>
      </c>
    </row>
    <row r="27" spans="1:17" outlineLevel="1">
      <c r="A27" s="594"/>
      <c r="B27" s="595" t="s">
        <v>573</v>
      </c>
      <c r="C27" s="594">
        <v>20</v>
      </c>
      <c r="D27" s="594" t="s">
        <v>721</v>
      </c>
      <c r="E27" s="596"/>
      <c r="F27" s="598">
        <v>3437000</v>
      </c>
      <c r="G27" s="598">
        <v>789000</v>
      </c>
      <c r="H27" s="598">
        <v>0</v>
      </c>
      <c r="I27" s="598">
        <v>0</v>
      </c>
      <c r="J27" s="598">
        <v>0</v>
      </c>
      <c r="K27" s="598">
        <v>20000</v>
      </c>
      <c r="L27" s="598">
        <v>4206000</v>
      </c>
      <c r="M27" s="598">
        <v>380476.2552281</v>
      </c>
      <c r="N27" s="598">
        <v>374513.58500000002</v>
      </c>
      <c r="O27" s="599">
        <v>7.3747524200000001</v>
      </c>
      <c r="P27" s="599">
        <v>8.8340728845126488</v>
      </c>
      <c r="Q27" s="444"/>
    </row>
    <row r="28" spans="1:17" outlineLevel="2">
      <c r="A28" s="594"/>
      <c r="B28" s="595" t="s">
        <v>575</v>
      </c>
      <c r="C28" s="594">
        <v>20</v>
      </c>
      <c r="D28" s="594" t="s">
        <v>721</v>
      </c>
      <c r="E28" s="593" t="s">
        <v>719</v>
      </c>
      <c r="F28" s="600"/>
      <c r="G28" s="600"/>
      <c r="H28" s="600"/>
      <c r="I28" s="600"/>
      <c r="J28" s="600"/>
      <c r="K28" s="600"/>
      <c r="L28" s="600"/>
      <c r="M28" s="600"/>
      <c r="N28" s="600"/>
      <c r="O28" s="601"/>
      <c r="P28" s="601"/>
      <c r="Q28" s="444"/>
    </row>
    <row r="29" spans="1:17" outlineLevel="2">
      <c r="A29" s="594">
        <v>10</v>
      </c>
      <c r="B29" s="595" t="s">
        <v>576</v>
      </c>
      <c r="C29" s="594">
        <v>20</v>
      </c>
      <c r="D29" s="594" t="s">
        <v>721</v>
      </c>
      <c r="E29" s="596" t="s">
        <v>720</v>
      </c>
      <c r="F29" s="25">
        <v>684800</v>
      </c>
      <c r="G29" s="25">
        <v>249100</v>
      </c>
      <c r="H29" s="25">
        <v>0</v>
      </c>
      <c r="I29" s="25">
        <v>0</v>
      </c>
      <c r="J29" s="25">
        <v>0</v>
      </c>
      <c r="K29" s="25">
        <v>104100</v>
      </c>
      <c r="L29" s="25">
        <v>829800</v>
      </c>
      <c r="M29" s="25">
        <v>324030.79477560002</v>
      </c>
      <c r="N29" s="25">
        <v>291458.95199999999</v>
      </c>
      <c r="O29" s="444">
        <v>5.7392780800000001</v>
      </c>
      <c r="P29" s="444">
        <v>6.8749699021243078</v>
      </c>
      <c r="Q29" s="444">
        <v>0.30542623000000002</v>
      </c>
    </row>
    <row r="30" spans="1:17" outlineLevel="2">
      <c r="A30" s="594"/>
      <c r="B30" s="595"/>
      <c r="C30" s="594"/>
      <c r="D30" s="602" t="s">
        <v>703</v>
      </c>
      <c r="E30" s="596"/>
      <c r="F30" s="598">
        <v>684800</v>
      </c>
      <c r="G30" s="598">
        <v>249100</v>
      </c>
      <c r="H30" s="598">
        <v>0</v>
      </c>
      <c r="I30" s="598">
        <v>0</v>
      </c>
      <c r="J30" s="598">
        <v>0</v>
      </c>
      <c r="K30" s="598">
        <v>104100</v>
      </c>
      <c r="L30" s="598">
        <v>829800</v>
      </c>
      <c r="M30" s="598">
        <v>324030.79477560002</v>
      </c>
      <c r="N30" s="598">
        <v>291458.95199999999</v>
      </c>
      <c r="O30" s="599">
        <v>5.7392780800000001</v>
      </c>
      <c r="P30" s="599">
        <v>6.8749699021243078</v>
      </c>
      <c r="Q30" s="444"/>
    </row>
    <row r="31" spans="1:17" outlineLevel="1">
      <c r="A31" s="594"/>
      <c r="B31" s="595"/>
      <c r="C31" s="594"/>
      <c r="D31" s="602"/>
      <c r="E31" s="593" t="s">
        <v>721</v>
      </c>
      <c r="F31" s="600"/>
      <c r="G31" s="600"/>
      <c r="H31" s="600"/>
      <c r="I31" s="600"/>
      <c r="J31" s="600"/>
      <c r="K31" s="600"/>
      <c r="L31" s="600"/>
      <c r="M31" s="600"/>
      <c r="N31" s="600"/>
      <c r="O31" s="601"/>
      <c r="P31" s="601"/>
      <c r="Q31" s="444"/>
    </row>
    <row r="32" spans="1:17" outlineLevel="1">
      <c r="A32" s="594">
        <v>11</v>
      </c>
      <c r="B32" s="595" t="s">
        <v>748</v>
      </c>
      <c r="C32" s="594">
        <v>21</v>
      </c>
      <c r="D32" s="604" t="s">
        <v>724</v>
      </c>
      <c r="E32" s="596" t="s">
        <v>574</v>
      </c>
      <c r="F32" s="25">
        <v>406800</v>
      </c>
      <c r="G32" s="25">
        <v>71700</v>
      </c>
      <c r="H32" s="25">
        <v>0</v>
      </c>
      <c r="I32" s="25">
        <v>0</v>
      </c>
      <c r="J32" s="25">
        <v>0</v>
      </c>
      <c r="K32" s="25">
        <v>105000</v>
      </c>
      <c r="L32" s="25">
        <v>373500</v>
      </c>
      <c r="M32" s="25">
        <v>42743.340314599998</v>
      </c>
      <c r="N32" s="25">
        <v>42743.34</v>
      </c>
      <c r="O32" s="444">
        <v>0.84168255000000003</v>
      </c>
      <c r="P32" s="444">
        <v>1.0082352043050851</v>
      </c>
      <c r="Q32" s="444">
        <v>8.6841699999999997E-3</v>
      </c>
    </row>
    <row r="33" spans="1:17" outlineLevel="2">
      <c r="A33" s="594">
        <v>12</v>
      </c>
      <c r="B33" s="595"/>
      <c r="C33" s="594"/>
      <c r="D33" s="605" t="s">
        <v>724</v>
      </c>
      <c r="E33" s="596" t="s">
        <v>722</v>
      </c>
      <c r="F33" s="25">
        <v>249800</v>
      </c>
      <c r="G33" s="25">
        <v>171000</v>
      </c>
      <c r="H33" s="25">
        <v>0</v>
      </c>
      <c r="I33" s="25">
        <v>0</v>
      </c>
      <c r="J33" s="25">
        <v>0</v>
      </c>
      <c r="K33" s="25">
        <v>80000</v>
      </c>
      <c r="L33" s="25">
        <v>340800</v>
      </c>
      <c r="M33" s="25">
        <v>87929.807873199999</v>
      </c>
      <c r="N33" s="25">
        <v>87929.808000000005</v>
      </c>
      <c r="O33" s="444">
        <v>1.7314740799999999</v>
      </c>
      <c r="P33" s="444">
        <v>2.0740992148340984</v>
      </c>
      <c r="Q33" s="444">
        <v>0.14407352000000001</v>
      </c>
    </row>
    <row r="34" spans="1:17" outlineLevel="2">
      <c r="A34" s="594">
        <v>13</v>
      </c>
      <c r="B34" s="589" t="s">
        <v>726</v>
      </c>
      <c r="C34" s="594"/>
      <c r="D34" s="602"/>
      <c r="E34" s="596" t="s">
        <v>723</v>
      </c>
      <c r="F34" s="25">
        <v>822700</v>
      </c>
      <c r="G34" s="25">
        <v>329300</v>
      </c>
      <c r="H34" s="25">
        <v>0</v>
      </c>
      <c r="I34" s="25">
        <v>0</v>
      </c>
      <c r="J34" s="25">
        <v>0</v>
      </c>
      <c r="K34" s="25">
        <v>280000</v>
      </c>
      <c r="L34" s="25">
        <v>872000</v>
      </c>
      <c r="M34" s="25">
        <v>106218.3198411</v>
      </c>
      <c r="N34" s="25">
        <v>111720.64</v>
      </c>
      <c r="O34" s="444">
        <v>2.1999523999999999</v>
      </c>
      <c r="P34" s="444">
        <v>2.6352803102306668</v>
      </c>
      <c r="Q34" s="444">
        <v>4.4225449999999999E-2</v>
      </c>
    </row>
    <row r="35" spans="1:17" outlineLevel="2">
      <c r="A35" s="594"/>
      <c r="B35" s="595" t="s">
        <v>587</v>
      </c>
      <c r="C35" s="594">
        <v>22</v>
      </c>
      <c r="D35" s="594" t="s">
        <v>726</v>
      </c>
      <c r="E35" s="596"/>
      <c r="F35" s="598">
        <v>1479300</v>
      </c>
      <c r="G35" s="598">
        <v>572000</v>
      </c>
      <c r="H35" s="598">
        <v>0</v>
      </c>
      <c r="I35" s="598">
        <v>0</v>
      </c>
      <c r="J35" s="598">
        <v>0</v>
      </c>
      <c r="K35" s="598">
        <v>465000</v>
      </c>
      <c r="L35" s="598">
        <v>1586300</v>
      </c>
      <c r="M35" s="598">
        <v>236891.46802889998</v>
      </c>
      <c r="N35" s="598">
        <v>242393.788</v>
      </c>
      <c r="O35" s="599">
        <v>4.7731090299999996</v>
      </c>
      <c r="P35" s="599">
        <v>5.71761472936985</v>
      </c>
      <c r="Q35" s="444"/>
    </row>
    <row r="36" spans="1:17" outlineLevel="2">
      <c r="A36" s="594"/>
      <c r="B36" s="595" t="s">
        <v>599</v>
      </c>
      <c r="C36" s="594">
        <v>22</v>
      </c>
      <c r="D36" s="594" t="s">
        <v>726</v>
      </c>
      <c r="E36" s="606" t="s">
        <v>724</v>
      </c>
      <c r="F36" s="600"/>
      <c r="G36" s="600"/>
      <c r="H36" s="600"/>
      <c r="I36" s="600"/>
      <c r="J36" s="600"/>
      <c r="K36" s="600"/>
      <c r="L36" s="600"/>
      <c r="M36" s="600"/>
      <c r="N36" s="600"/>
      <c r="O36" s="601"/>
      <c r="P36" s="601"/>
      <c r="Q36" s="444"/>
    </row>
    <row r="37" spans="1:17" outlineLevel="1">
      <c r="A37" s="594">
        <v>14</v>
      </c>
      <c r="B37" s="595" t="s">
        <v>586</v>
      </c>
      <c r="C37" s="594">
        <v>22</v>
      </c>
      <c r="D37" s="594" t="s">
        <v>726</v>
      </c>
      <c r="E37" s="596" t="s">
        <v>725</v>
      </c>
      <c r="F37" s="25">
        <v>0</v>
      </c>
      <c r="G37" s="25">
        <v>1100000</v>
      </c>
      <c r="H37" s="25">
        <v>0</v>
      </c>
      <c r="I37" s="25">
        <v>0</v>
      </c>
      <c r="J37" s="25">
        <v>0</v>
      </c>
      <c r="K37" s="25">
        <v>190000</v>
      </c>
      <c r="L37" s="25">
        <v>910000</v>
      </c>
      <c r="M37" s="25">
        <v>46410</v>
      </c>
      <c r="N37" s="25">
        <v>47474.7</v>
      </c>
      <c r="O37" s="444">
        <v>0.93485035999999999</v>
      </c>
      <c r="P37" s="444">
        <v>1.1198391106970729</v>
      </c>
      <c r="Q37" s="444">
        <v>1.63955524</v>
      </c>
    </row>
    <row r="38" spans="1:17" outlineLevel="1">
      <c r="A38" s="594"/>
      <c r="B38" s="595" t="s">
        <v>588</v>
      </c>
      <c r="C38" s="594">
        <v>22</v>
      </c>
      <c r="D38" s="594" t="s">
        <v>726</v>
      </c>
      <c r="E38" s="596"/>
      <c r="F38" s="598">
        <v>0</v>
      </c>
      <c r="G38" s="598">
        <v>1100000</v>
      </c>
      <c r="H38" s="598">
        <v>0</v>
      </c>
      <c r="I38" s="598">
        <v>0</v>
      </c>
      <c r="J38" s="598">
        <v>0</v>
      </c>
      <c r="K38" s="598">
        <v>190000</v>
      </c>
      <c r="L38" s="598">
        <v>910000</v>
      </c>
      <c r="M38" s="598">
        <v>46410</v>
      </c>
      <c r="N38" s="598">
        <v>47474.7</v>
      </c>
      <c r="O38" s="599">
        <v>0.93485035999999999</v>
      </c>
      <c r="P38" s="599">
        <v>1.1198391106970729</v>
      </c>
      <c r="Q38" s="444"/>
    </row>
    <row r="39" spans="1:17" outlineLevel="2">
      <c r="A39" s="594"/>
      <c r="B39" s="595"/>
      <c r="C39" s="594"/>
      <c r="D39" s="602" t="s">
        <v>704</v>
      </c>
      <c r="E39" s="593" t="s">
        <v>726</v>
      </c>
      <c r="F39" s="600"/>
      <c r="G39" s="600"/>
      <c r="H39" s="600"/>
      <c r="I39" s="600"/>
      <c r="J39" s="600"/>
      <c r="K39" s="600"/>
      <c r="L39" s="600"/>
      <c r="M39" s="600"/>
      <c r="N39" s="600"/>
      <c r="O39" s="601"/>
      <c r="P39" s="601"/>
      <c r="Q39" s="444"/>
    </row>
    <row r="40" spans="1:17" outlineLevel="2">
      <c r="A40" s="594">
        <v>15</v>
      </c>
      <c r="B40" s="595"/>
      <c r="C40" s="594"/>
      <c r="D40" s="602"/>
      <c r="E40" s="596" t="s">
        <v>563</v>
      </c>
      <c r="F40" s="25">
        <v>279000</v>
      </c>
      <c r="G40" s="25">
        <v>276600</v>
      </c>
      <c r="H40" s="25">
        <v>0</v>
      </c>
      <c r="I40" s="25">
        <v>0</v>
      </c>
      <c r="J40" s="25">
        <v>0</v>
      </c>
      <c r="K40" s="25">
        <v>0</v>
      </c>
      <c r="L40" s="25">
        <v>555600</v>
      </c>
      <c r="M40" s="25">
        <v>133001.8000057</v>
      </c>
      <c r="N40" s="25">
        <v>140255.66399999999</v>
      </c>
      <c r="O40" s="444">
        <v>2.7618512100000001</v>
      </c>
      <c r="P40" s="444">
        <v>3.3083679948264542</v>
      </c>
      <c r="Q40" s="444">
        <v>0.38907563000000001</v>
      </c>
    </row>
    <row r="41" spans="1:17" outlineLevel="2">
      <c r="A41" s="594">
        <v>16</v>
      </c>
      <c r="B41" s="595" t="s">
        <v>598</v>
      </c>
      <c r="C41" s="594">
        <v>24</v>
      </c>
      <c r="D41" s="595" t="s">
        <v>729</v>
      </c>
      <c r="E41" s="596" t="s">
        <v>564</v>
      </c>
      <c r="F41" s="25">
        <v>39450</v>
      </c>
      <c r="G41" s="25">
        <v>121740</v>
      </c>
      <c r="H41" s="25">
        <v>0</v>
      </c>
      <c r="I41" s="25">
        <v>0</v>
      </c>
      <c r="J41" s="25">
        <v>0</v>
      </c>
      <c r="K41" s="25">
        <v>400</v>
      </c>
      <c r="L41" s="25">
        <v>160790</v>
      </c>
      <c r="M41" s="25">
        <v>183264.87899619999</v>
      </c>
      <c r="N41" s="25">
        <v>152306.71959999998</v>
      </c>
      <c r="O41" s="444">
        <v>2.99915515</v>
      </c>
      <c r="P41" s="444">
        <v>3.5926297887096164</v>
      </c>
      <c r="Q41" s="444">
        <v>0.20456742999999999</v>
      </c>
    </row>
    <row r="42" spans="1:17" outlineLevel="2">
      <c r="A42" s="594">
        <v>17</v>
      </c>
      <c r="B42" s="595"/>
      <c r="C42" s="594"/>
      <c r="D42" s="605" t="s">
        <v>729</v>
      </c>
      <c r="E42" s="596" t="s">
        <v>727</v>
      </c>
      <c r="F42" s="25">
        <v>16750</v>
      </c>
      <c r="G42" s="25">
        <v>1600</v>
      </c>
      <c r="H42" s="25">
        <v>0</v>
      </c>
      <c r="I42" s="25">
        <v>0</v>
      </c>
      <c r="J42" s="25">
        <v>0</v>
      </c>
      <c r="K42" s="25">
        <v>1000</v>
      </c>
      <c r="L42" s="25">
        <v>17350</v>
      </c>
      <c r="M42" s="25">
        <v>9186.9986159</v>
      </c>
      <c r="N42" s="25">
        <v>9186.9984999999997</v>
      </c>
      <c r="O42" s="444">
        <v>0.18090623</v>
      </c>
      <c r="P42" s="444">
        <v>0.21670405985114899</v>
      </c>
      <c r="Q42" s="444">
        <v>3.9171419999999998E-2</v>
      </c>
    </row>
    <row r="43" spans="1:17" outlineLevel="2">
      <c r="A43" s="594">
        <v>18</v>
      </c>
      <c r="B43" s="589" t="s">
        <v>731</v>
      </c>
      <c r="C43" s="594"/>
      <c r="D43" s="602"/>
      <c r="E43" s="596" t="s">
        <v>728</v>
      </c>
      <c r="F43" s="25">
        <v>59500</v>
      </c>
      <c r="G43" s="25">
        <v>207900</v>
      </c>
      <c r="H43" s="25">
        <v>0</v>
      </c>
      <c r="I43" s="25">
        <v>0</v>
      </c>
      <c r="J43" s="25">
        <v>0</v>
      </c>
      <c r="K43" s="25">
        <v>0</v>
      </c>
      <c r="L43" s="25">
        <v>267400</v>
      </c>
      <c r="M43" s="25">
        <v>118734.4795017</v>
      </c>
      <c r="N43" s="25">
        <v>110104.624</v>
      </c>
      <c r="O43" s="444">
        <v>2.1681305399999999</v>
      </c>
      <c r="P43" s="444">
        <v>2.5971615244287083</v>
      </c>
      <c r="Q43" s="444">
        <v>0.32490945999999998</v>
      </c>
    </row>
    <row r="44" spans="1:17" outlineLevel="2">
      <c r="A44" s="594"/>
      <c r="B44" s="595" t="s">
        <v>578</v>
      </c>
      <c r="C44" s="594">
        <v>27</v>
      </c>
      <c r="D44" s="594" t="s">
        <v>731</v>
      </c>
      <c r="E44" s="596"/>
      <c r="F44" s="598">
        <v>394700</v>
      </c>
      <c r="G44" s="598">
        <v>607840</v>
      </c>
      <c r="H44" s="598">
        <v>0</v>
      </c>
      <c r="I44" s="598">
        <v>0</v>
      </c>
      <c r="J44" s="598">
        <v>0</v>
      </c>
      <c r="K44" s="598">
        <v>1400</v>
      </c>
      <c r="L44" s="598">
        <v>1001140</v>
      </c>
      <c r="M44" s="598">
        <v>444188.15711949999</v>
      </c>
      <c r="N44" s="598">
        <v>411854.00609999994</v>
      </c>
      <c r="O44" s="599">
        <v>8.1100431299999993</v>
      </c>
      <c r="P44" s="599">
        <v>9.7148633678159264</v>
      </c>
      <c r="Q44" s="444"/>
    </row>
    <row r="45" spans="1:17" outlineLevel="1">
      <c r="A45" s="594"/>
      <c r="B45" s="595" t="s">
        <v>593</v>
      </c>
      <c r="C45" s="594">
        <v>27</v>
      </c>
      <c r="D45" s="594" t="s">
        <v>731</v>
      </c>
      <c r="E45" s="606" t="s">
        <v>729</v>
      </c>
      <c r="F45" s="600"/>
      <c r="G45" s="600"/>
      <c r="H45" s="600"/>
      <c r="I45" s="600"/>
      <c r="J45" s="600"/>
      <c r="K45" s="600"/>
      <c r="L45" s="600"/>
      <c r="M45" s="600"/>
      <c r="N45" s="600"/>
      <c r="O45" s="601"/>
      <c r="P45" s="601"/>
      <c r="Q45" s="444"/>
    </row>
    <row r="46" spans="1:17" outlineLevel="1">
      <c r="A46" s="594">
        <v>19</v>
      </c>
      <c r="B46" s="595" t="s">
        <v>705</v>
      </c>
      <c r="C46" s="594">
        <v>27</v>
      </c>
      <c r="D46" s="594" t="s">
        <v>731</v>
      </c>
      <c r="E46" s="596" t="s">
        <v>730</v>
      </c>
      <c r="F46" s="25">
        <v>0</v>
      </c>
      <c r="G46" s="25">
        <v>58200</v>
      </c>
      <c r="H46" s="25">
        <v>0</v>
      </c>
      <c r="I46" s="25">
        <v>0</v>
      </c>
      <c r="J46" s="25">
        <v>0</v>
      </c>
      <c r="K46" s="25">
        <v>0</v>
      </c>
      <c r="L46" s="25">
        <v>58200</v>
      </c>
      <c r="M46" s="25">
        <v>8479.2917811999996</v>
      </c>
      <c r="N46" s="25">
        <v>8166.6239999999998</v>
      </c>
      <c r="O46" s="444">
        <v>0.16081346999999999</v>
      </c>
      <c r="P46" s="444">
        <v>0.19263533961367577</v>
      </c>
      <c r="Q46" s="444">
        <v>0.2044803</v>
      </c>
    </row>
    <row r="47" spans="1:17" outlineLevel="2">
      <c r="A47" s="594"/>
      <c r="B47" s="595" t="s">
        <v>594</v>
      </c>
      <c r="C47" s="594">
        <v>27</v>
      </c>
      <c r="D47" s="594" t="s">
        <v>731</v>
      </c>
      <c r="E47" s="596"/>
      <c r="F47" s="598">
        <v>0</v>
      </c>
      <c r="G47" s="598">
        <v>58200</v>
      </c>
      <c r="H47" s="598">
        <v>0</v>
      </c>
      <c r="I47" s="598">
        <v>0</v>
      </c>
      <c r="J47" s="598">
        <v>0</v>
      </c>
      <c r="K47" s="598">
        <v>0</v>
      </c>
      <c r="L47" s="598">
        <v>58200</v>
      </c>
      <c r="M47" s="598">
        <v>8479.2917811999996</v>
      </c>
      <c r="N47" s="598">
        <v>8166.6239999999998</v>
      </c>
      <c r="O47" s="599">
        <v>0.16081346999999999</v>
      </c>
      <c r="P47" s="599">
        <v>0.19263533961367577</v>
      </c>
      <c r="Q47" s="444"/>
    </row>
    <row r="48" spans="1:17" outlineLevel="2">
      <c r="A48" s="594"/>
      <c r="B48" s="595" t="s">
        <v>596</v>
      </c>
      <c r="C48" s="594">
        <v>27</v>
      </c>
      <c r="D48" s="594" t="s">
        <v>731</v>
      </c>
      <c r="E48" s="593" t="s">
        <v>731</v>
      </c>
      <c r="F48" s="600"/>
      <c r="G48" s="600"/>
      <c r="H48" s="600"/>
      <c r="I48" s="600"/>
      <c r="J48" s="600"/>
      <c r="K48" s="600"/>
      <c r="L48" s="600"/>
      <c r="M48" s="600"/>
      <c r="N48" s="600"/>
      <c r="O48" s="601"/>
      <c r="P48" s="601"/>
      <c r="Q48" s="444"/>
    </row>
    <row r="49" spans="1:17" outlineLevel="2">
      <c r="A49" s="594">
        <v>20</v>
      </c>
      <c r="B49" s="595" t="s">
        <v>579</v>
      </c>
      <c r="C49" s="594">
        <v>27</v>
      </c>
      <c r="D49" s="594" t="s">
        <v>731</v>
      </c>
      <c r="E49" s="596" t="s">
        <v>732</v>
      </c>
      <c r="F49" s="25">
        <v>11000</v>
      </c>
      <c r="G49" s="25">
        <v>0</v>
      </c>
      <c r="H49" s="25">
        <v>0</v>
      </c>
      <c r="I49" s="25">
        <v>0</v>
      </c>
      <c r="J49" s="25">
        <v>0</v>
      </c>
      <c r="K49" s="25">
        <v>0</v>
      </c>
      <c r="L49" s="25">
        <v>11000</v>
      </c>
      <c r="M49" s="25">
        <v>1212.0833799999998</v>
      </c>
      <c r="N49" s="25">
        <v>1339.47</v>
      </c>
      <c r="O49" s="444">
        <v>2.6376239999999999E-2</v>
      </c>
      <c r="P49" s="444">
        <v>3.1595584460889871E-2</v>
      </c>
      <c r="Q49" s="667">
        <v>2.28554E-3</v>
      </c>
    </row>
    <row r="50" spans="1:17" outlineLevel="2">
      <c r="A50" s="594">
        <v>21</v>
      </c>
      <c r="B50" s="595"/>
      <c r="C50" s="594"/>
      <c r="D50" s="602" t="s">
        <v>706</v>
      </c>
      <c r="E50" s="596" t="s">
        <v>733</v>
      </c>
      <c r="F50" s="25">
        <v>1317400</v>
      </c>
      <c r="G50" s="25">
        <v>313800</v>
      </c>
      <c r="H50" s="25">
        <v>0</v>
      </c>
      <c r="I50" s="25">
        <v>0</v>
      </c>
      <c r="J50" s="25">
        <v>0</v>
      </c>
      <c r="K50" s="25">
        <v>252000</v>
      </c>
      <c r="L50" s="25">
        <v>1379200</v>
      </c>
      <c r="M50" s="25">
        <v>404332.54863959999</v>
      </c>
      <c r="N50" s="25">
        <v>435413.44</v>
      </c>
      <c r="O50" s="444">
        <v>8.5739648600000002</v>
      </c>
      <c r="P50" s="444">
        <v>10.270586216135191</v>
      </c>
      <c r="Q50" s="444">
        <v>0.26678545999999997</v>
      </c>
    </row>
    <row r="51" spans="1:17" outlineLevel="1">
      <c r="A51" s="594">
        <v>22</v>
      </c>
      <c r="B51" s="589" t="s">
        <v>736</v>
      </c>
      <c r="C51" s="594"/>
      <c r="D51" s="602"/>
      <c r="E51" s="596" t="s">
        <v>734</v>
      </c>
      <c r="F51" s="25">
        <v>2394000</v>
      </c>
      <c r="G51" s="25">
        <v>385000</v>
      </c>
      <c r="H51" s="25">
        <v>0</v>
      </c>
      <c r="I51" s="25">
        <v>0</v>
      </c>
      <c r="J51" s="25">
        <v>0</v>
      </c>
      <c r="K51" s="25">
        <v>250000</v>
      </c>
      <c r="L51" s="25">
        <v>2529000</v>
      </c>
      <c r="M51" s="25">
        <v>212278.782362</v>
      </c>
      <c r="N51" s="25">
        <v>175740.21</v>
      </c>
      <c r="O51" s="444">
        <v>3.4605968699999998</v>
      </c>
      <c r="P51" s="444">
        <v>4.1453818661332633</v>
      </c>
      <c r="Q51" s="444">
        <v>0.19486824</v>
      </c>
    </row>
    <row r="52" spans="1:17" outlineLevel="1">
      <c r="A52" s="594">
        <v>23</v>
      </c>
      <c r="B52" s="595" t="s">
        <v>589</v>
      </c>
      <c r="C52" s="594">
        <v>28</v>
      </c>
      <c r="D52" s="594" t="s">
        <v>736</v>
      </c>
      <c r="E52" s="596" t="s">
        <v>595</v>
      </c>
      <c r="F52" s="25">
        <v>1044000</v>
      </c>
      <c r="G52" s="25">
        <v>0</v>
      </c>
      <c r="H52" s="25">
        <v>0</v>
      </c>
      <c r="I52" s="25">
        <v>0</v>
      </c>
      <c r="J52" s="25">
        <v>0</v>
      </c>
      <c r="K52" s="25">
        <v>75000</v>
      </c>
      <c r="L52" s="25">
        <v>969000</v>
      </c>
      <c r="M52" s="25">
        <v>37149.984904899997</v>
      </c>
      <c r="N52" s="25">
        <v>32248.32</v>
      </c>
      <c r="O52" s="444">
        <v>0.63501936000000003</v>
      </c>
      <c r="P52" s="444">
        <v>0.76067737111081546</v>
      </c>
      <c r="Q52" s="444">
        <v>4.6142860000000001E-2</v>
      </c>
    </row>
    <row r="53" spans="1:17" outlineLevel="2">
      <c r="A53" s="594">
        <v>24</v>
      </c>
      <c r="B53" s="595" t="s">
        <v>604</v>
      </c>
      <c r="C53" s="594">
        <v>28</v>
      </c>
      <c r="D53" s="594" t="s">
        <v>736</v>
      </c>
      <c r="E53" s="596" t="s">
        <v>735</v>
      </c>
      <c r="F53" s="25">
        <v>2951000</v>
      </c>
      <c r="G53" s="25">
        <v>315000</v>
      </c>
      <c r="H53" s="25">
        <v>0</v>
      </c>
      <c r="I53" s="25">
        <v>0</v>
      </c>
      <c r="J53" s="25">
        <v>0</v>
      </c>
      <c r="K53" s="25">
        <v>0</v>
      </c>
      <c r="L53" s="25">
        <v>3266000</v>
      </c>
      <c r="M53" s="25">
        <v>169979.1131205</v>
      </c>
      <c r="N53" s="25">
        <v>166631.32</v>
      </c>
      <c r="O53" s="444">
        <v>3.2812287200000001</v>
      </c>
      <c r="P53" s="444">
        <v>3.9305202392659542</v>
      </c>
      <c r="Q53" s="444">
        <v>0.34963761999999998</v>
      </c>
    </row>
    <row r="54" spans="1:17" outlineLevel="1">
      <c r="A54" s="594">
        <v>25</v>
      </c>
      <c r="B54" s="595" t="s">
        <v>590</v>
      </c>
      <c r="C54" s="594">
        <v>28</v>
      </c>
      <c r="D54" s="594" t="s">
        <v>736</v>
      </c>
      <c r="E54" s="596" t="s">
        <v>580</v>
      </c>
      <c r="F54" s="25">
        <v>2489600</v>
      </c>
      <c r="G54" s="25">
        <v>998400</v>
      </c>
      <c r="H54" s="25">
        <v>0</v>
      </c>
      <c r="I54" s="25">
        <v>0</v>
      </c>
      <c r="J54" s="25">
        <v>0</v>
      </c>
      <c r="K54" s="25">
        <v>475000</v>
      </c>
      <c r="L54" s="25">
        <v>3013000</v>
      </c>
      <c r="M54" s="25">
        <v>395070.25356909999</v>
      </c>
      <c r="N54" s="25">
        <v>321246.06</v>
      </c>
      <c r="O54" s="444">
        <v>6.3258323599999997</v>
      </c>
      <c r="P54" s="444">
        <v>7.5775918993766895</v>
      </c>
      <c r="Q54" s="444">
        <v>0.23682671999999999</v>
      </c>
    </row>
    <row r="55" spans="1:17" outlineLevel="1">
      <c r="A55" s="594"/>
      <c r="B55" s="595" t="s">
        <v>605</v>
      </c>
      <c r="C55" s="594">
        <v>28</v>
      </c>
      <c r="D55" s="594" t="s">
        <v>736</v>
      </c>
      <c r="E55" s="596"/>
      <c r="F55" s="598">
        <v>10207000</v>
      </c>
      <c r="G55" s="598">
        <v>2012200</v>
      </c>
      <c r="H55" s="598">
        <v>0</v>
      </c>
      <c r="I55" s="598">
        <v>0</v>
      </c>
      <c r="J55" s="598">
        <v>0</v>
      </c>
      <c r="K55" s="598">
        <v>1052000</v>
      </c>
      <c r="L55" s="598">
        <v>11167200</v>
      </c>
      <c r="M55" s="598">
        <v>1220022.7659761</v>
      </c>
      <c r="N55" s="598">
        <v>1132618.82</v>
      </c>
      <c r="O55" s="599">
        <v>22.30301841</v>
      </c>
      <c r="P55" s="599">
        <v>26.716353176482802</v>
      </c>
      <c r="Q55" s="444"/>
    </row>
    <row r="56" spans="1:17" outlineLevel="2">
      <c r="A56" s="594"/>
      <c r="B56" s="595" t="s">
        <v>749</v>
      </c>
      <c r="C56" s="594">
        <v>28</v>
      </c>
      <c r="D56" s="594" t="s">
        <v>736</v>
      </c>
      <c r="E56" s="593" t="s">
        <v>736</v>
      </c>
      <c r="F56" s="600"/>
      <c r="G56" s="600"/>
      <c r="H56" s="600"/>
      <c r="I56" s="600"/>
      <c r="J56" s="600"/>
      <c r="K56" s="600"/>
      <c r="L56" s="600"/>
      <c r="M56" s="600"/>
      <c r="N56" s="600"/>
      <c r="O56" s="601"/>
      <c r="P56" s="601"/>
      <c r="Q56" s="444"/>
    </row>
    <row r="57" spans="1:17" outlineLevel="2">
      <c r="A57" s="594">
        <v>26</v>
      </c>
      <c r="B57" s="595"/>
      <c r="C57" s="594"/>
      <c r="D57" s="602" t="s">
        <v>707</v>
      </c>
      <c r="E57" s="596" t="s">
        <v>737</v>
      </c>
      <c r="F57" s="25">
        <v>47900</v>
      </c>
      <c r="G57" s="25">
        <v>27150</v>
      </c>
      <c r="H57" s="25">
        <v>0</v>
      </c>
      <c r="I57" s="25">
        <v>0</v>
      </c>
      <c r="J57" s="25">
        <v>0</v>
      </c>
      <c r="K57" s="25">
        <v>3550</v>
      </c>
      <c r="L57" s="25">
        <v>71500</v>
      </c>
      <c r="M57" s="25">
        <v>45594.239290700003</v>
      </c>
      <c r="N57" s="25">
        <v>47343.724999999999</v>
      </c>
      <c r="O57" s="444">
        <v>0.93227126000000005</v>
      </c>
      <c r="P57" s="444">
        <v>1.1167496561555266</v>
      </c>
      <c r="Q57" s="444">
        <v>7.3033479999999998E-2</v>
      </c>
    </row>
    <row r="58" spans="1:17" outlineLevel="1">
      <c r="A58" s="594">
        <v>27</v>
      </c>
      <c r="B58" s="589" t="s">
        <v>741</v>
      </c>
      <c r="C58" s="594"/>
      <c r="D58" s="602"/>
      <c r="E58" s="596" t="s">
        <v>738</v>
      </c>
      <c r="F58" s="25">
        <v>47650</v>
      </c>
      <c r="G58" s="25">
        <v>208100</v>
      </c>
      <c r="H58" s="25">
        <v>0</v>
      </c>
      <c r="I58" s="25">
        <v>0</v>
      </c>
      <c r="J58" s="25">
        <v>0</v>
      </c>
      <c r="K58" s="25">
        <v>28800</v>
      </c>
      <c r="L58" s="25">
        <v>226950</v>
      </c>
      <c r="M58" s="25">
        <v>176527.5836562</v>
      </c>
      <c r="N58" s="25">
        <v>198531.321</v>
      </c>
      <c r="O58" s="444">
        <v>3.9093891300000001</v>
      </c>
      <c r="P58" s="444">
        <v>4.6829814186114946</v>
      </c>
      <c r="Q58" s="444">
        <v>0.75181867999999996</v>
      </c>
    </row>
    <row r="59" spans="1:17" outlineLevel="1">
      <c r="A59" s="594">
        <v>28</v>
      </c>
      <c r="B59" s="595" t="s">
        <v>584</v>
      </c>
      <c r="C59" s="594">
        <v>30</v>
      </c>
      <c r="D59" s="594" t="s">
        <v>741</v>
      </c>
      <c r="E59" s="596" t="s">
        <v>739</v>
      </c>
      <c r="F59" s="25">
        <v>205900</v>
      </c>
      <c r="G59" s="25">
        <v>25000</v>
      </c>
      <c r="H59" s="25">
        <v>0</v>
      </c>
      <c r="I59" s="25">
        <v>0</v>
      </c>
      <c r="J59" s="25">
        <v>0</v>
      </c>
      <c r="K59" s="25">
        <v>0</v>
      </c>
      <c r="L59" s="25">
        <v>230900</v>
      </c>
      <c r="M59" s="25">
        <v>46318.710731399995</v>
      </c>
      <c r="N59" s="25">
        <v>55977.087</v>
      </c>
      <c r="O59" s="444">
        <v>1.1022755200000001</v>
      </c>
      <c r="P59" s="444">
        <v>1.3203944695910175</v>
      </c>
      <c r="Q59" s="444">
        <v>7.2503529999999997E-2</v>
      </c>
    </row>
    <row r="60" spans="1:17" outlineLevel="2">
      <c r="A60" s="594">
        <v>29</v>
      </c>
      <c r="B60" s="595"/>
      <c r="C60" s="594"/>
      <c r="D60" s="602" t="s">
        <v>708</v>
      </c>
      <c r="E60" s="596" t="s">
        <v>740</v>
      </c>
      <c r="F60" s="25">
        <v>95500</v>
      </c>
      <c r="G60" s="25">
        <v>52400</v>
      </c>
      <c r="H60" s="25">
        <v>56157</v>
      </c>
      <c r="I60" s="25">
        <v>108290</v>
      </c>
      <c r="J60" s="25">
        <v>0</v>
      </c>
      <c r="K60" s="25">
        <v>20000</v>
      </c>
      <c r="L60" s="25">
        <v>292347</v>
      </c>
      <c r="M60" s="25">
        <v>79947.226465700005</v>
      </c>
      <c r="N60" s="25">
        <v>128483.58302999999</v>
      </c>
      <c r="O60" s="444">
        <v>2.5300406999999998</v>
      </c>
      <c r="P60" s="444">
        <v>3.0306866891099622</v>
      </c>
      <c r="Q60" s="444">
        <v>0.34056922000000001</v>
      </c>
    </row>
    <row r="61" spans="1:17" outlineLevel="2">
      <c r="A61" s="594"/>
      <c r="B61" s="595" t="s">
        <v>603</v>
      </c>
      <c r="C61" s="594">
        <v>32</v>
      </c>
      <c r="D61" s="594" t="s">
        <v>742</v>
      </c>
      <c r="E61" s="596"/>
      <c r="F61" s="598">
        <v>396950</v>
      </c>
      <c r="G61" s="598">
        <v>312650</v>
      </c>
      <c r="H61" s="598">
        <v>56157</v>
      </c>
      <c r="I61" s="598">
        <v>108290</v>
      </c>
      <c r="J61" s="598">
        <v>0</v>
      </c>
      <c r="K61" s="598">
        <v>52350</v>
      </c>
      <c r="L61" s="598">
        <v>821697</v>
      </c>
      <c r="M61" s="598">
        <v>348387.760144</v>
      </c>
      <c r="N61" s="598">
        <v>430335.71603000001</v>
      </c>
      <c r="O61" s="599">
        <v>8.4739766100000011</v>
      </c>
      <c r="P61" s="599">
        <v>10.150812233468002</v>
      </c>
      <c r="Q61" s="444"/>
    </row>
    <row r="62" spans="1:17" outlineLevel="1">
      <c r="A62" s="594"/>
      <c r="B62" s="595" t="s">
        <v>709</v>
      </c>
      <c r="C62" s="594">
        <v>32</v>
      </c>
      <c r="D62" s="594" t="s">
        <v>742</v>
      </c>
      <c r="E62" s="593" t="s">
        <v>741</v>
      </c>
      <c r="F62" s="600"/>
      <c r="G62" s="600"/>
      <c r="H62" s="600"/>
      <c r="I62" s="600"/>
      <c r="J62" s="600"/>
      <c r="K62" s="600"/>
      <c r="L62" s="600"/>
      <c r="M62" s="600"/>
      <c r="N62" s="600"/>
      <c r="O62" s="601"/>
      <c r="P62" s="601"/>
      <c r="Q62" s="444"/>
    </row>
    <row r="63" spans="1:17" outlineLevel="1">
      <c r="A63" s="594">
        <v>30</v>
      </c>
      <c r="B63" s="595"/>
      <c r="C63" s="594"/>
      <c r="D63" s="602" t="s">
        <v>710</v>
      </c>
      <c r="E63" s="596" t="s">
        <v>562</v>
      </c>
      <c r="F63" s="25">
        <v>43600</v>
      </c>
      <c r="G63" s="25">
        <v>80900</v>
      </c>
      <c r="H63" s="25">
        <v>0</v>
      </c>
      <c r="I63" s="25">
        <v>0</v>
      </c>
      <c r="J63" s="25">
        <v>0</v>
      </c>
      <c r="K63" s="25">
        <v>0</v>
      </c>
      <c r="L63" s="25">
        <v>124500</v>
      </c>
      <c r="M63" s="25">
        <v>72794.449094699987</v>
      </c>
      <c r="N63" s="25">
        <v>64990.245000000003</v>
      </c>
      <c r="O63" s="444">
        <v>1.2797585600000001</v>
      </c>
      <c r="P63" s="444">
        <v>1.5329979581710869</v>
      </c>
      <c r="Q63" s="444">
        <v>0.14754769000000001</v>
      </c>
    </row>
    <row r="64" spans="1:17">
      <c r="A64" s="594"/>
      <c r="B64" s="589" t="s">
        <v>745</v>
      </c>
      <c r="C64" s="594"/>
      <c r="D64" s="602"/>
      <c r="E64" s="596"/>
      <c r="F64" s="598">
        <v>43600</v>
      </c>
      <c r="G64" s="598">
        <v>80900</v>
      </c>
      <c r="H64" s="598">
        <v>0</v>
      </c>
      <c r="I64" s="598">
        <v>0</v>
      </c>
      <c r="J64" s="598">
        <v>0</v>
      </c>
      <c r="K64" s="598">
        <v>0</v>
      </c>
      <c r="L64" s="598">
        <v>124500</v>
      </c>
      <c r="M64" s="598">
        <v>72794.449094699987</v>
      </c>
      <c r="N64" s="598">
        <v>64990.245000000003</v>
      </c>
      <c r="O64" s="599">
        <v>1.2797585600000001</v>
      </c>
      <c r="P64" s="599">
        <v>1.5329979581710869</v>
      </c>
      <c r="Q64" s="444"/>
    </row>
    <row r="65" spans="1:17">
      <c r="A65" s="594"/>
      <c r="B65" s="595" t="s">
        <v>711</v>
      </c>
      <c r="C65" s="594">
        <v>33</v>
      </c>
      <c r="D65" s="594" t="s">
        <v>745</v>
      </c>
      <c r="E65" s="593" t="s">
        <v>742</v>
      </c>
      <c r="F65" s="600"/>
      <c r="G65" s="600"/>
      <c r="H65" s="600"/>
      <c r="I65" s="600"/>
      <c r="J65" s="600"/>
      <c r="K65" s="600"/>
      <c r="L65" s="600"/>
      <c r="M65" s="600"/>
      <c r="N65" s="600"/>
      <c r="O65" s="601"/>
      <c r="P65" s="601"/>
      <c r="Q65" s="444"/>
    </row>
    <row r="66" spans="1:17">
      <c r="A66" s="594">
        <v>31</v>
      </c>
      <c r="B66" s="595" t="s">
        <v>601</v>
      </c>
      <c r="C66" s="594">
        <v>33</v>
      </c>
      <c r="D66" s="594" t="s">
        <v>745</v>
      </c>
      <c r="E66" s="596" t="s">
        <v>743</v>
      </c>
      <c r="F66" s="25">
        <v>640</v>
      </c>
      <c r="G66" s="25">
        <v>3540</v>
      </c>
      <c r="H66" s="25">
        <v>0</v>
      </c>
      <c r="I66" s="25">
        <v>0</v>
      </c>
      <c r="J66" s="25">
        <v>0</v>
      </c>
      <c r="K66" s="25">
        <v>0</v>
      </c>
      <c r="L66" s="25">
        <v>4180</v>
      </c>
      <c r="M66" s="25">
        <v>14707.4305798</v>
      </c>
      <c r="N66" s="25">
        <v>14623.0612</v>
      </c>
      <c r="O66" s="444">
        <v>0.28795071999999999</v>
      </c>
      <c r="P66" s="444">
        <v>0.34493058091734907</v>
      </c>
      <c r="Q66" s="444">
        <v>5.5291010000000002E-2</v>
      </c>
    </row>
    <row r="67" spans="1:17">
      <c r="A67" s="594">
        <v>32</v>
      </c>
      <c r="B67" s="595" t="s">
        <v>600</v>
      </c>
      <c r="C67" s="594">
        <v>33</v>
      </c>
      <c r="D67" s="594" t="s">
        <v>745</v>
      </c>
      <c r="E67" s="596" t="s">
        <v>744</v>
      </c>
      <c r="F67" s="25">
        <v>6600</v>
      </c>
      <c r="G67" s="25">
        <v>39700</v>
      </c>
      <c r="H67" s="25">
        <v>0</v>
      </c>
      <c r="I67" s="25">
        <v>0</v>
      </c>
      <c r="J67" s="25">
        <v>0</v>
      </c>
      <c r="K67" s="25">
        <v>0</v>
      </c>
      <c r="L67" s="25">
        <v>46300</v>
      </c>
      <c r="M67" s="25">
        <v>40183.163985899999</v>
      </c>
      <c r="N67" s="25">
        <v>41268.116000000002</v>
      </c>
      <c r="O67" s="444">
        <v>0.81263311000000005</v>
      </c>
      <c r="P67" s="444">
        <v>0.97343743765802937</v>
      </c>
      <c r="Q67" s="444">
        <v>0.38490954999999999</v>
      </c>
    </row>
    <row r="68" spans="1:17">
      <c r="A68" s="594"/>
      <c r="B68" s="595"/>
      <c r="C68" s="594"/>
      <c r="D68" s="602" t="s">
        <v>712</v>
      </c>
      <c r="E68" s="596"/>
      <c r="F68" s="598">
        <v>7240</v>
      </c>
      <c r="G68" s="598">
        <v>43240</v>
      </c>
      <c r="H68" s="598">
        <v>0</v>
      </c>
      <c r="I68" s="598">
        <v>0</v>
      </c>
      <c r="J68" s="598">
        <v>0</v>
      </c>
      <c r="K68" s="598">
        <v>0</v>
      </c>
      <c r="L68" s="598">
        <v>50480</v>
      </c>
      <c r="M68" s="598">
        <v>54890.594565699997</v>
      </c>
      <c r="N68" s="598">
        <v>55891.177200000006</v>
      </c>
      <c r="O68" s="599">
        <v>1.1005838300000002</v>
      </c>
      <c r="P68" s="599">
        <v>1.3183680185753786</v>
      </c>
      <c r="Q68" s="444"/>
    </row>
    <row r="69" spans="1:17">
      <c r="A69" s="594"/>
      <c r="B69" s="595"/>
      <c r="C69" s="594"/>
      <c r="D69" s="602"/>
      <c r="E69" s="593" t="s">
        <v>745</v>
      </c>
      <c r="F69" s="600"/>
      <c r="G69" s="600"/>
      <c r="H69" s="600"/>
      <c r="I69" s="600"/>
      <c r="J69" s="600"/>
      <c r="K69" s="600"/>
      <c r="L69" s="600"/>
      <c r="M69" s="600"/>
      <c r="N69" s="600"/>
      <c r="O69" s="601"/>
      <c r="P69" s="601"/>
      <c r="Q69" s="444"/>
    </row>
    <row r="70" spans="1:17">
      <c r="A70" s="594">
        <v>33</v>
      </c>
      <c r="B70" s="595"/>
      <c r="C70" s="594"/>
      <c r="D70" s="602" t="s">
        <v>412</v>
      </c>
      <c r="E70" s="596" t="s">
        <v>746</v>
      </c>
      <c r="F70" s="25">
        <v>1161500</v>
      </c>
      <c r="G70" s="25">
        <v>390000</v>
      </c>
      <c r="H70" s="25">
        <v>0</v>
      </c>
      <c r="I70" s="25">
        <v>0</v>
      </c>
      <c r="J70" s="25">
        <v>0</v>
      </c>
      <c r="K70" s="25">
        <v>50000</v>
      </c>
      <c r="L70" s="25">
        <v>1501500</v>
      </c>
      <c r="M70" s="25">
        <v>209223.98963159998</v>
      </c>
      <c r="N70" s="25">
        <v>239098.86</v>
      </c>
      <c r="O70" s="444">
        <v>4.7082267900000003</v>
      </c>
      <c r="P70" s="444">
        <v>5.6398935591185184</v>
      </c>
      <c r="Q70" s="444">
        <v>0.19586587999999999</v>
      </c>
    </row>
    <row r="71" spans="1:17">
      <c r="A71" s="594">
        <v>34</v>
      </c>
      <c r="E71" s="596" t="s">
        <v>602</v>
      </c>
      <c r="F71" s="25">
        <v>37650</v>
      </c>
      <c r="G71" s="25">
        <v>16000</v>
      </c>
      <c r="H71" s="25">
        <v>0</v>
      </c>
      <c r="I71" s="25">
        <v>0</v>
      </c>
      <c r="J71" s="25">
        <v>0</v>
      </c>
      <c r="K71" s="25">
        <v>0</v>
      </c>
      <c r="L71" s="25">
        <v>53650</v>
      </c>
      <c r="M71" s="25">
        <v>17016.1708215</v>
      </c>
      <c r="N71" s="25">
        <v>17016.1705</v>
      </c>
      <c r="O71" s="444">
        <v>0.33507474999999998</v>
      </c>
      <c r="P71" s="444">
        <v>0.40137953984311153</v>
      </c>
      <c r="Q71" s="444">
        <v>0.68126984000000002</v>
      </c>
    </row>
    <row r="72" spans="1:17">
      <c r="A72" s="594">
        <v>35</v>
      </c>
      <c r="E72" s="596" t="s">
        <v>747</v>
      </c>
      <c r="F72" s="25">
        <v>550</v>
      </c>
      <c r="G72" s="25">
        <v>26250</v>
      </c>
      <c r="H72" s="25">
        <v>0</v>
      </c>
      <c r="I72" s="25">
        <v>0</v>
      </c>
      <c r="J72" s="25">
        <v>0</v>
      </c>
      <c r="K72" s="25">
        <v>0</v>
      </c>
      <c r="L72" s="25">
        <v>26800</v>
      </c>
      <c r="M72" s="25">
        <v>15292.950797900001</v>
      </c>
      <c r="N72" s="25">
        <v>13164.428</v>
      </c>
      <c r="O72" s="444">
        <v>0.25922796999999997</v>
      </c>
      <c r="P72" s="444">
        <v>0.31052416011803435</v>
      </c>
      <c r="Q72" s="444">
        <v>0.33558727999999999</v>
      </c>
    </row>
    <row r="73" spans="1:17">
      <c r="E73" s="596"/>
      <c r="F73" s="598">
        <v>1199700</v>
      </c>
      <c r="G73" s="598">
        <v>432250</v>
      </c>
      <c r="H73" s="598">
        <v>0</v>
      </c>
      <c r="I73" s="598">
        <v>0</v>
      </c>
      <c r="J73" s="598">
        <v>0</v>
      </c>
      <c r="K73" s="598">
        <v>50000</v>
      </c>
      <c r="L73" s="598">
        <v>1581950</v>
      </c>
      <c r="M73" s="598">
        <v>241533.11125099999</v>
      </c>
      <c r="N73" s="598">
        <v>269279.45850000001</v>
      </c>
      <c r="O73" s="599">
        <v>5.3025295099999994</v>
      </c>
      <c r="P73" s="599">
        <v>6.3517972590796647</v>
      </c>
      <c r="Q73" s="444"/>
    </row>
    <row r="74" spans="1:17">
      <c r="E74" s="596"/>
      <c r="F74" s="598"/>
      <c r="G74" s="598"/>
      <c r="H74" s="598"/>
      <c r="I74" s="598"/>
      <c r="J74" s="598"/>
      <c r="K74" s="598"/>
      <c r="L74" s="598"/>
      <c r="M74" s="598"/>
      <c r="N74" s="598"/>
      <c r="O74" s="599"/>
      <c r="P74" s="599"/>
      <c r="Q74" s="444"/>
    </row>
    <row r="75" spans="1:17">
      <c r="E75" s="607" t="s">
        <v>829</v>
      </c>
      <c r="F75" s="598">
        <v>23589990</v>
      </c>
      <c r="G75" s="598">
        <v>9051080</v>
      </c>
      <c r="H75" s="598">
        <v>56157</v>
      </c>
      <c r="I75" s="598">
        <v>108290</v>
      </c>
      <c r="J75" s="598">
        <v>0</v>
      </c>
      <c r="K75" s="598">
        <v>3326650</v>
      </c>
      <c r="L75" s="598">
        <v>29478867</v>
      </c>
      <c r="M75" s="598">
        <v>4193430.0143129998</v>
      </c>
      <c r="N75" s="598">
        <v>4239421.4978299998</v>
      </c>
      <c r="O75" s="599">
        <v>83.480773959999993</v>
      </c>
      <c r="P75" s="599">
        <v>100</v>
      </c>
      <c r="Q75" s="444"/>
    </row>
  </sheetData>
  <pageMargins left="0.7" right="0.7" top="0.75" bottom="0.75" header="0.3" footer="0.3"/>
  <pageSetup scale="60" orientation="portrait" r:id="rId1"/>
  <headerFooter>
    <oddFooter>&amp;C8 of 11</oddFooter>
  </headerFooter>
</worksheet>
</file>

<file path=xl/worksheets/sheet19.xml><?xml version="1.0" encoding="utf-8"?>
<worksheet xmlns="http://schemas.openxmlformats.org/spreadsheetml/2006/main" xmlns:r="http://schemas.openxmlformats.org/officeDocument/2006/relationships">
  <sheetPr codeName="Sheet10"/>
  <dimension ref="A1:H84"/>
  <sheetViews>
    <sheetView view="pageBreakPreview" topLeftCell="A31" zoomScaleSheetLayoutView="100" workbookViewId="0">
      <selection activeCell="B62" sqref="B62:H67"/>
    </sheetView>
  </sheetViews>
  <sheetFormatPr defaultRowHeight="12"/>
  <cols>
    <col min="1" max="1" width="4" style="73" bestFit="1" customWidth="1"/>
    <col min="2" max="2" width="3.625" style="76" customWidth="1"/>
    <col min="3" max="3" width="40.25" style="74" customWidth="1"/>
    <col min="4" max="4" width="10.375" style="46" customWidth="1"/>
    <col min="5" max="5" width="0.375" style="74" customWidth="1"/>
    <col min="6" max="6" width="12.125" style="74" customWidth="1"/>
    <col min="7" max="7" width="0.75" style="74" customWidth="1"/>
    <col min="8" max="8" width="12.5" style="74" customWidth="1"/>
    <col min="9" max="16384" width="9" style="74"/>
  </cols>
  <sheetData>
    <row r="1" spans="1:8">
      <c r="A1" s="170"/>
      <c r="B1" s="411"/>
      <c r="C1" s="411"/>
      <c r="D1" s="411"/>
      <c r="E1" s="415"/>
      <c r="G1" s="487"/>
      <c r="H1" s="542" t="s">
        <v>801</v>
      </c>
    </row>
    <row r="2" spans="1:8">
      <c r="A2" s="409">
        <v>6.1999999999999993</v>
      </c>
      <c r="B2" s="117" t="s">
        <v>862</v>
      </c>
      <c r="C2" s="448"/>
      <c r="D2" s="119"/>
      <c r="E2" s="410"/>
      <c r="F2" s="478"/>
      <c r="G2" s="456"/>
      <c r="H2" s="542" t="s">
        <v>797</v>
      </c>
    </row>
    <row r="3" spans="1:8">
      <c r="A3" s="409"/>
      <c r="B3" s="120" t="s">
        <v>554</v>
      </c>
      <c r="C3" s="448"/>
      <c r="D3" s="61"/>
      <c r="E3" s="410"/>
      <c r="F3" s="487"/>
      <c r="G3" s="487"/>
      <c r="H3" s="487" t="s">
        <v>403</v>
      </c>
    </row>
    <row r="4" spans="1:8">
      <c r="A4" s="412"/>
      <c r="B4" s="406"/>
      <c r="C4" s="449"/>
      <c r="D4" s="413"/>
      <c r="E4" s="449"/>
      <c r="F4" s="486"/>
      <c r="G4" s="486"/>
      <c r="H4" s="486" t="s">
        <v>529</v>
      </c>
    </row>
    <row r="5" spans="1:8">
      <c r="A5" s="409"/>
      <c r="B5" s="414" t="s">
        <v>502</v>
      </c>
      <c r="C5" s="448"/>
      <c r="D5" s="448"/>
      <c r="E5" s="410"/>
      <c r="F5" s="493"/>
      <c r="G5" s="411"/>
      <c r="H5" s="415">
        <v>4239421</v>
      </c>
    </row>
    <row r="6" spans="1:8">
      <c r="A6" s="409"/>
      <c r="B6" s="121" t="s">
        <v>179</v>
      </c>
      <c r="C6" s="448"/>
      <c r="D6" s="448"/>
      <c r="E6" s="410"/>
      <c r="F6" s="139"/>
      <c r="G6" s="137"/>
      <c r="H6" s="140">
        <v>4193430</v>
      </c>
    </row>
    <row r="7" spans="1:8">
      <c r="A7" s="409"/>
      <c r="C7" s="448"/>
      <c r="D7" s="448"/>
      <c r="E7" s="410"/>
      <c r="F7" s="139"/>
      <c r="G7" s="139"/>
      <c r="H7" s="139">
        <v>45991</v>
      </c>
    </row>
    <row r="8" spans="1:8">
      <c r="A8" s="409"/>
      <c r="B8" s="83" t="s">
        <v>863</v>
      </c>
      <c r="C8" s="448"/>
      <c r="D8" s="448"/>
      <c r="E8" s="410"/>
      <c r="F8" s="494"/>
      <c r="G8" s="447"/>
      <c r="H8" s="447"/>
    </row>
    <row r="9" spans="1:8">
      <c r="A9" s="409"/>
      <c r="B9" s="122" t="s">
        <v>341</v>
      </c>
      <c r="C9" s="448"/>
      <c r="D9" s="448"/>
      <c r="E9" s="410"/>
      <c r="F9" s="495"/>
      <c r="G9" s="447"/>
      <c r="H9" s="138">
        <v>-103071</v>
      </c>
    </row>
    <row r="10" spans="1:8" ht="12.75" thickBot="1">
      <c r="A10" s="409"/>
      <c r="B10" s="122"/>
      <c r="C10" s="448"/>
      <c r="D10" s="448"/>
      <c r="E10" s="410"/>
      <c r="F10" s="495"/>
      <c r="G10" s="447"/>
      <c r="H10" s="529">
        <v>-57080</v>
      </c>
    </row>
    <row r="11" spans="1:8" s="410" customFormat="1" ht="12.75" thickTop="1">
      <c r="A11" s="564">
        <v>6.2999999999999989</v>
      </c>
      <c r="B11" s="117" t="s">
        <v>774</v>
      </c>
      <c r="C11" s="94"/>
      <c r="D11" s="94"/>
      <c r="E11" s="565"/>
      <c r="F11" s="565"/>
      <c r="G11" s="94"/>
      <c r="H11" s="565"/>
    </row>
    <row r="12" spans="1:8" s="410" customFormat="1" ht="3" customHeight="1">
      <c r="A12" s="566"/>
      <c r="B12" s="94"/>
      <c r="C12" s="94"/>
      <c r="D12" s="94"/>
      <c r="E12" s="565"/>
      <c r="F12" s="565"/>
      <c r="G12" s="94"/>
      <c r="H12" s="565"/>
    </row>
    <row r="13" spans="1:8" s="410" customFormat="1">
      <c r="A13" s="566"/>
      <c r="B13" s="94" t="s">
        <v>775</v>
      </c>
      <c r="C13" s="94"/>
      <c r="D13" s="94"/>
      <c r="E13" s="565"/>
      <c r="F13" s="565"/>
      <c r="G13" s="94"/>
      <c r="H13" s="565">
        <v>0</v>
      </c>
    </row>
    <row r="14" spans="1:8" s="410" customFormat="1">
      <c r="A14" s="566"/>
      <c r="B14" s="94" t="s">
        <v>864</v>
      </c>
      <c r="C14" s="94"/>
      <c r="D14" s="94"/>
      <c r="E14" s="565"/>
      <c r="F14" s="565"/>
      <c r="G14" s="94"/>
      <c r="H14" s="565">
        <v>119134</v>
      </c>
    </row>
    <row r="15" spans="1:8" s="410" customFormat="1" ht="12.75" thickBot="1">
      <c r="A15" s="566"/>
      <c r="B15" s="94"/>
      <c r="C15" s="94"/>
      <c r="D15" s="94"/>
      <c r="E15" s="565"/>
      <c r="F15" s="565"/>
      <c r="G15" s="94"/>
      <c r="H15" s="529">
        <v>119134</v>
      </c>
    </row>
    <row r="16" spans="1:8" s="410" customFormat="1" ht="7.5" customHeight="1" thickTop="1">
      <c r="A16" s="170"/>
      <c r="B16" s="411"/>
      <c r="C16" s="411"/>
      <c r="D16" s="411"/>
      <c r="E16" s="415"/>
      <c r="F16" s="415"/>
      <c r="G16" s="411"/>
      <c r="H16" s="415"/>
    </row>
    <row r="17" spans="1:8" s="410" customFormat="1">
      <c r="A17" s="409">
        <v>6.3999999999999986</v>
      </c>
      <c r="B17" s="650" t="s">
        <v>776</v>
      </c>
      <c r="C17" s="652"/>
      <c r="D17" s="652"/>
      <c r="E17" s="652"/>
      <c r="F17" s="652"/>
      <c r="G17" s="652"/>
      <c r="H17" s="652"/>
    </row>
    <row r="18" spans="1:8" s="410" customFormat="1">
      <c r="A18" s="170"/>
      <c r="B18" s="652"/>
      <c r="C18" s="652"/>
      <c r="D18" s="652"/>
      <c r="E18" s="652"/>
      <c r="F18" s="652"/>
      <c r="G18" s="652"/>
      <c r="H18" s="652"/>
    </row>
    <row r="19" spans="1:8" s="410" customFormat="1">
      <c r="A19" s="170"/>
      <c r="B19" s="652"/>
      <c r="C19" s="652"/>
      <c r="D19" s="652"/>
      <c r="E19" s="652"/>
      <c r="F19" s="652"/>
      <c r="G19" s="652"/>
      <c r="H19" s="652"/>
    </row>
    <row r="20" spans="1:8" s="410" customFormat="1">
      <c r="A20" s="170"/>
      <c r="B20" s="652"/>
      <c r="C20" s="652"/>
      <c r="D20" s="652"/>
      <c r="E20" s="652"/>
      <c r="F20" s="652"/>
      <c r="G20" s="652"/>
      <c r="H20" s="652"/>
    </row>
    <row r="21" spans="1:8" s="410" customFormat="1" ht="7.5" customHeight="1">
      <c r="A21" s="170"/>
      <c r="B21" s="652"/>
      <c r="C21" s="652"/>
      <c r="D21" s="652"/>
      <c r="E21" s="652"/>
      <c r="F21" s="652"/>
      <c r="G21" s="652"/>
      <c r="H21" s="652"/>
    </row>
    <row r="22" spans="1:8" s="410" customFormat="1" ht="4.5" customHeight="1">
      <c r="A22" s="170"/>
      <c r="B22" s="530"/>
      <c r="C22" s="530"/>
      <c r="D22" s="530"/>
      <c r="E22" s="530"/>
      <c r="F22" s="530"/>
      <c r="G22" s="530"/>
      <c r="H22" s="565"/>
    </row>
    <row r="23" spans="1:8" s="410" customFormat="1">
      <c r="A23" s="170"/>
      <c r="B23" s="650" t="s">
        <v>777</v>
      </c>
      <c r="C23" s="652"/>
      <c r="D23" s="652"/>
      <c r="E23" s="652"/>
      <c r="F23" s="652"/>
      <c r="G23" s="652"/>
      <c r="H23" s="652"/>
    </row>
    <row r="24" spans="1:8" s="410" customFormat="1">
      <c r="A24" s="170"/>
      <c r="B24" s="652"/>
      <c r="C24" s="652"/>
      <c r="D24" s="652"/>
      <c r="E24" s="652"/>
      <c r="F24" s="652"/>
      <c r="G24" s="652"/>
      <c r="H24" s="652"/>
    </row>
    <row r="25" spans="1:8" s="410" customFormat="1" ht="5.25" customHeight="1">
      <c r="A25" s="170"/>
      <c r="B25" s="652"/>
      <c r="C25" s="652"/>
      <c r="D25" s="652"/>
      <c r="E25" s="652"/>
      <c r="F25" s="652"/>
      <c r="G25" s="652"/>
      <c r="H25" s="652"/>
    </row>
    <row r="26" spans="1:8" s="410" customFormat="1" ht="3.75" customHeight="1">
      <c r="A26" s="170"/>
      <c r="B26" s="411"/>
      <c r="C26" s="411"/>
      <c r="D26" s="411"/>
      <c r="E26" s="415"/>
      <c r="F26" s="415"/>
      <c r="G26" s="411"/>
      <c r="H26" s="415"/>
    </row>
    <row r="27" spans="1:8" s="410" customFormat="1" ht="57.75" customHeight="1">
      <c r="A27" s="170"/>
      <c r="B27" s="411"/>
      <c r="C27" s="411"/>
      <c r="D27" s="531" t="s">
        <v>781</v>
      </c>
      <c r="E27" s="531"/>
      <c r="F27" s="531" t="s">
        <v>807</v>
      </c>
      <c r="H27" s="531" t="s">
        <v>782</v>
      </c>
    </row>
    <row r="28" spans="1:8" s="410" customFormat="1">
      <c r="A28" s="170"/>
      <c r="B28" s="411"/>
      <c r="C28" s="411"/>
      <c r="D28" s="411"/>
      <c r="E28" s="530"/>
      <c r="F28" s="653" t="s">
        <v>106</v>
      </c>
      <c r="G28" s="654"/>
      <c r="H28" s="655"/>
    </row>
    <row r="29" spans="1:8" s="410" customFormat="1" ht="5.25" customHeight="1">
      <c r="A29" s="170"/>
      <c r="B29" s="411"/>
      <c r="C29" s="411"/>
      <c r="D29" s="411"/>
      <c r="E29" s="415"/>
      <c r="F29" s="415"/>
      <c r="G29" s="411"/>
      <c r="H29" s="415"/>
    </row>
    <row r="30" spans="1:8" s="410" customFormat="1">
      <c r="A30" s="170"/>
      <c r="B30" s="85" t="s">
        <v>783</v>
      </c>
      <c r="C30" s="94"/>
      <c r="D30" s="18">
        <v>1479</v>
      </c>
      <c r="E30" s="565"/>
      <c r="F30" s="565">
        <v>650</v>
      </c>
      <c r="G30" s="94"/>
      <c r="H30" s="565">
        <v>602</v>
      </c>
    </row>
    <row r="31" spans="1:8" s="410" customFormat="1">
      <c r="A31" s="170"/>
      <c r="B31" s="85" t="s">
        <v>849</v>
      </c>
      <c r="C31" s="94"/>
      <c r="D31" s="18">
        <v>1329</v>
      </c>
      <c r="E31" s="565"/>
      <c r="F31" s="565">
        <v>584</v>
      </c>
      <c r="G31" s="94"/>
      <c r="H31" s="565">
        <v>0</v>
      </c>
    </row>
    <row r="32" spans="1:8" s="410" customFormat="1" ht="12.75" thickBot="1">
      <c r="A32" s="170"/>
      <c r="B32" s="94"/>
      <c r="C32" s="94"/>
      <c r="D32" s="94"/>
      <c r="E32" s="565"/>
      <c r="F32" s="611">
        <v>1234</v>
      </c>
      <c r="G32" s="94"/>
      <c r="H32" s="611">
        <v>602</v>
      </c>
    </row>
    <row r="33" spans="1:8" s="410" customFormat="1" ht="5.25" customHeight="1" thickTop="1">
      <c r="A33" s="170"/>
      <c r="B33" s="94"/>
      <c r="C33" s="94"/>
      <c r="D33" s="94"/>
      <c r="E33" s="565"/>
      <c r="F33" s="565"/>
      <c r="G33" s="94"/>
      <c r="H33" s="565"/>
    </row>
    <row r="34" spans="1:8" s="410" customFormat="1">
      <c r="A34" s="170"/>
      <c r="B34" s="94" t="s">
        <v>784</v>
      </c>
      <c r="C34" s="94"/>
      <c r="D34" s="94"/>
      <c r="E34" s="565"/>
      <c r="F34" s="565"/>
      <c r="G34" s="94"/>
      <c r="H34" s="565"/>
    </row>
    <row r="35" spans="1:8" s="410" customFormat="1" ht="14.25" customHeight="1">
      <c r="A35" s="170"/>
      <c r="B35" s="94" t="s">
        <v>850</v>
      </c>
      <c r="C35" s="411"/>
      <c r="D35" s="411"/>
      <c r="E35" s="415"/>
      <c r="F35" s="415"/>
      <c r="G35" s="411"/>
      <c r="H35" s="415"/>
    </row>
    <row r="36" spans="1:8">
      <c r="A36" s="455"/>
      <c r="B36" s="455"/>
      <c r="C36" s="455"/>
      <c r="D36" s="455"/>
      <c r="E36" s="455"/>
      <c r="F36" s="542" t="s">
        <v>805</v>
      </c>
      <c r="G36" s="456"/>
      <c r="H36" s="487" t="s">
        <v>657</v>
      </c>
    </row>
    <row r="37" spans="1:8">
      <c r="A37" s="457">
        <v>7</v>
      </c>
      <c r="B37" s="458" t="s">
        <v>642</v>
      </c>
      <c r="C37" s="459"/>
      <c r="D37" s="459"/>
      <c r="E37" s="460"/>
      <c r="F37" s="20" t="s">
        <v>403</v>
      </c>
      <c r="G37" s="456"/>
      <c r="H37" s="20" t="s">
        <v>404</v>
      </c>
    </row>
    <row r="38" spans="1:8">
      <c r="A38" s="203"/>
      <c r="B38" s="461"/>
      <c r="C38" s="18"/>
      <c r="D38" s="18"/>
      <c r="E38" s="460"/>
      <c r="F38" s="642" t="s">
        <v>106</v>
      </c>
      <c r="G38" s="642"/>
      <c r="H38" s="642"/>
    </row>
    <row r="39" spans="1:8">
      <c r="A39" s="203"/>
      <c r="B39" s="462" t="s">
        <v>643</v>
      </c>
      <c r="C39" s="18"/>
      <c r="D39" s="18"/>
      <c r="E39" s="463"/>
      <c r="F39" s="141">
        <v>48601</v>
      </c>
      <c r="G39" s="411"/>
      <c r="H39" s="141">
        <v>2797</v>
      </c>
    </row>
    <row r="40" spans="1:8">
      <c r="A40" s="203"/>
      <c r="B40" s="462" t="s">
        <v>641</v>
      </c>
      <c r="C40" s="18"/>
      <c r="D40" s="18"/>
      <c r="E40" s="464"/>
      <c r="F40" s="141">
        <v>5092</v>
      </c>
      <c r="G40" s="411"/>
      <c r="H40" s="141">
        <v>7784</v>
      </c>
    </row>
    <row r="41" spans="1:8" ht="12.75" thickBot="1">
      <c r="A41" s="203"/>
      <c r="B41" s="465"/>
      <c r="C41" s="18"/>
      <c r="D41" s="18"/>
      <c r="E41" s="460"/>
      <c r="F41" s="466">
        <v>53693</v>
      </c>
      <c r="G41" s="411"/>
      <c r="H41" s="466">
        <v>10581</v>
      </c>
    </row>
    <row r="42" spans="1:8" ht="6" customHeight="1" thickTop="1"/>
    <row r="43" spans="1:8" ht="12" customHeight="1">
      <c r="A43" s="457">
        <v>8</v>
      </c>
      <c r="B43" s="403" t="s">
        <v>668</v>
      </c>
      <c r="C43" s="449"/>
      <c r="D43" s="413"/>
      <c r="E43" s="449"/>
      <c r="F43" s="542" t="s">
        <v>805</v>
      </c>
      <c r="G43" s="488"/>
      <c r="H43" s="487" t="s">
        <v>657</v>
      </c>
    </row>
    <row r="44" spans="1:8">
      <c r="A44" s="412"/>
      <c r="B44" s="406" t="s">
        <v>669</v>
      </c>
      <c r="C44" s="449"/>
      <c r="D44" s="413"/>
      <c r="E44" s="449"/>
      <c r="F44" s="20" t="s">
        <v>403</v>
      </c>
      <c r="G44" s="456"/>
      <c r="H44" s="20" t="s">
        <v>404</v>
      </c>
    </row>
    <row r="45" spans="1:8">
      <c r="A45" s="412"/>
      <c r="B45" s="414" t="s">
        <v>624</v>
      </c>
      <c r="C45" s="440"/>
      <c r="D45" s="413"/>
      <c r="E45" s="449"/>
      <c r="F45" s="642" t="s">
        <v>106</v>
      </c>
      <c r="G45" s="642"/>
      <c r="H45" s="642"/>
    </row>
    <row r="46" spans="1:8">
      <c r="A46" s="412"/>
      <c r="B46" s="475" t="s">
        <v>631</v>
      </c>
      <c r="C46" s="476" t="s">
        <v>644</v>
      </c>
      <c r="D46" s="509">
        <v>8.1</v>
      </c>
      <c r="E46" s="449"/>
      <c r="F46" s="419">
        <v>8618</v>
      </c>
      <c r="G46" s="420"/>
      <c r="H46" s="419">
        <v>10518</v>
      </c>
    </row>
    <row r="47" spans="1:8">
      <c r="A47" s="412"/>
      <c r="B47" s="475" t="s">
        <v>631</v>
      </c>
      <c r="C47" s="476" t="s">
        <v>645</v>
      </c>
      <c r="D47" s="509">
        <v>8.1999999999999993</v>
      </c>
      <c r="E47" s="449"/>
      <c r="F47" s="419">
        <v>1378</v>
      </c>
      <c r="G47" s="420"/>
      <c r="H47" s="419">
        <v>1830</v>
      </c>
    </row>
    <row r="48" spans="1:8" s="410" customFormat="1">
      <c r="A48" s="412"/>
      <c r="B48" s="475" t="s">
        <v>631</v>
      </c>
      <c r="C48" s="477" t="s">
        <v>658</v>
      </c>
      <c r="D48" s="413"/>
      <c r="E48" s="449"/>
      <c r="F48" s="419">
        <v>5000</v>
      </c>
      <c r="G48" s="420"/>
      <c r="H48" s="419">
        <v>5000</v>
      </c>
    </row>
    <row r="49" spans="1:8" s="410" customFormat="1">
      <c r="A49" s="412"/>
      <c r="B49" s="475" t="s">
        <v>631</v>
      </c>
      <c r="C49" s="477" t="s">
        <v>778</v>
      </c>
      <c r="D49" s="413"/>
      <c r="E49" s="489"/>
    </row>
    <row r="50" spans="1:8" s="410" customFormat="1">
      <c r="A50" s="412"/>
      <c r="B50" s="475"/>
      <c r="C50" s="477" t="s">
        <v>779</v>
      </c>
      <c r="D50" s="509">
        <v>8.3000000000000007</v>
      </c>
      <c r="E50" s="489"/>
      <c r="F50" s="419">
        <v>432</v>
      </c>
      <c r="G50" s="420"/>
      <c r="H50" s="419">
        <v>0</v>
      </c>
    </row>
    <row r="51" spans="1:8">
      <c r="A51" s="412"/>
      <c r="B51" s="475" t="s">
        <v>631</v>
      </c>
      <c r="C51" s="477" t="s">
        <v>54</v>
      </c>
      <c r="D51" s="413"/>
      <c r="E51" s="449"/>
      <c r="F51" s="419">
        <v>2645</v>
      </c>
      <c r="G51" s="420"/>
      <c r="H51" s="419">
        <v>2645</v>
      </c>
    </row>
    <row r="52" spans="1:8" ht="15.75" thickBot="1">
      <c r="A52" s="412"/>
      <c r="B52" s="406"/>
      <c r="C52" s="449"/>
      <c r="D52" s="413"/>
      <c r="E52" s="449"/>
      <c r="F52" s="421">
        <v>18073</v>
      </c>
      <c r="G52" s="422"/>
      <c r="H52" s="421">
        <v>19993</v>
      </c>
    </row>
    <row r="53" spans="1:8" ht="4.5" customHeight="1" thickTop="1">
      <c r="A53" s="412"/>
      <c r="B53" s="406"/>
      <c r="C53" s="449"/>
      <c r="D53" s="413"/>
      <c r="E53" s="449"/>
      <c r="F53" s="410"/>
      <c r="G53" s="176"/>
      <c r="H53" s="410"/>
    </row>
    <row r="54" spans="1:8" s="410" customFormat="1" ht="12" customHeight="1">
      <c r="A54" s="541">
        <v>8.1</v>
      </c>
      <c r="B54" s="656" t="s">
        <v>789</v>
      </c>
      <c r="C54" s="649"/>
      <c r="D54" s="649"/>
      <c r="E54" s="649"/>
      <c r="F54" s="649"/>
      <c r="G54" s="649"/>
      <c r="H54" s="649"/>
    </row>
    <row r="55" spans="1:8" s="410" customFormat="1" ht="12" customHeight="1">
      <c r="A55" s="412"/>
      <c r="B55" s="649"/>
      <c r="C55" s="649"/>
      <c r="D55" s="649"/>
      <c r="E55" s="649"/>
      <c r="F55" s="649"/>
      <c r="G55" s="649"/>
      <c r="H55" s="649"/>
    </row>
    <row r="56" spans="1:8" s="410" customFormat="1" ht="12" customHeight="1">
      <c r="A56" s="412"/>
      <c r="B56" s="649"/>
      <c r="C56" s="649"/>
      <c r="D56" s="649"/>
      <c r="E56" s="649"/>
      <c r="F56" s="649"/>
      <c r="G56" s="649"/>
      <c r="H56" s="649"/>
    </row>
    <row r="57" spans="1:8" s="410" customFormat="1" ht="12" customHeight="1">
      <c r="A57" s="412"/>
      <c r="B57" s="649"/>
      <c r="C57" s="649"/>
      <c r="D57" s="649"/>
      <c r="E57" s="649"/>
      <c r="F57" s="649"/>
      <c r="G57" s="649"/>
      <c r="H57" s="649"/>
    </row>
    <row r="58" spans="1:8" s="410" customFormat="1" ht="5.25" customHeight="1">
      <c r="A58" s="412"/>
      <c r="B58" s="540"/>
      <c r="C58" s="540"/>
      <c r="D58" s="540"/>
      <c r="E58" s="540"/>
      <c r="F58" s="540"/>
      <c r="G58" s="540"/>
      <c r="H58" s="540"/>
    </row>
    <row r="59" spans="1:8" s="410" customFormat="1" ht="12" customHeight="1">
      <c r="A59" s="541">
        <v>8.1999999999999993</v>
      </c>
      <c r="B59" s="656" t="s">
        <v>790</v>
      </c>
      <c r="C59" s="649"/>
      <c r="D59" s="649"/>
      <c r="E59" s="649"/>
      <c r="F59" s="649"/>
      <c r="G59" s="649"/>
      <c r="H59" s="649"/>
    </row>
    <row r="60" spans="1:8" s="410" customFormat="1" ht="12" customHeight="1">
      <c r="A60" s="412"/>
      <c r="B60" s="649"/>
      <c r="C60" s="649"/>
      <c r="D60" s="649"/>
      <c r="E60" s="649"/>
      <c r="F60" s="649"/>
      <c r="G60" s="649"/>
      <c r="H60" s="649"/>
    </row>
    <row r="61" spans="1:8" s="410" customFormat="1" ht="3.75" customHeight="1">
      <c r="A61" s="412"/>
      <c r="B61" s="406"/>
      <c r="C61" s="489"/>
      <c r="D61" s="413"/>
      <c r="E61" s="489"/>
      <c r="G61" s="176"/>
    </row>
    <row r="62" spans="1:8" s="410" customFormat="1" ht="12" customHeight="1">
      <c r="A62" s="541">
        <v>8.3000000000000007</v>
      </c>
      <c r="B62" s="657" t="s">
        <v>875</v>
      </c>
      <c r="C62" s="649"/>
      <c r="D62" s="649"/>
      <c r="E62" s="649"/>
      <c r="F62" s="649"/>
      <c r="G62" s="649"/>
      <c r="H62" s="649"/>
    </row>
    <row r="63" spans="1:8" s="410" customFormat="1" ht="12" customHeight="1">
      <c r="B63" s="649"/>
      <c r="C63" s="649"/>
      <c r="D63" s="649"/>
      <c r="E63" s="649"/>
      <c r="F63" s="649"/>
      <c r="G63" s="649"/>
      <c r="H63" s="649"/>
    </row>
    <row r="64" spans="1:8" s="410" customFormat="1" ht="12" customHeight="1">
      <c r="B64" s="649"/>
      <c r="C64" s="649"/>
      <c r="D64" s="649"/>
      <c r="E64" s="649"/>
      <c r="F64" s="649"/>
      <c r="G64" s="649"/>
      <c r="H64" s="649"/>
    </row>
    <row r="65" spans="2:8" s="410" customFormat="1" ht="12" customHeight="1">
      <c r="B65" s="649"/>
      <c r="C65" s="649"/>
      <c r="D65" s="649"/>
      <c r="E65" s="649"/>
      <c r="F65" s="649"/>
      <c r="G65" s="649"/>
      <c r="H65" s="649"/>
    </row>
    <row r="66" spans="2:8" s="410" customFormat="1" ht="12" customHeight="1">
      <c r="B66" s="649"/>
      <c r="C66" s="649"/>
      <c r="D66" s="649"/>
      <c r="E66" s="649"/>
      <c r="F66" s="649"/>
      <c r="G66" s="649"/>
      <c r="H66" s="649"/>
    </row>
    <row r="67" spans="2:8" s="410" customFormat="1" ht="3" customHeight="1">
      <c r="B67" s="649"/>
      <c r="C67" s="649"/>
      <c r="D67" s="649"/>
      <c r="E67" s="649"/>
      <c r="F67" s="649"/>
      <c r="G67" s="649"/>
      <c r="H67" s="649"/>
    </row>
    <row r="68" spans="2:8" s="410" customFormat="1" ht="12" customHeight="1">
      <c r="B68" s="658" t="s">
        <v>793</v>
      </c>
      <c r="C68" s="649"/>
      <c r="D68" s="649"/>
      <c r="E68" s="649"/>
      <c r="F68" s="649"/>
      <c r="G68" s="649"/>
      <c r="H68" s="649"/>
    </row>
    <row r="69" spans="2:8" s="410" customFormat="1" ht="12" customHeight="1">
      <c r="B69" s="649"/>
      <c r="C69" s="649"/>
      <c r="D69" s="649"/>
      <c r="E69" s="649"/>
      <c r="F69" s="649"/>
      <c r="G69" s="649"/>
      <c r="H69" s="649"/>
    </row>
    <row r="74" spans="2:8" s="410" customFormat="1"/>
    <row r="77" spans="2:8" s="410" customFormat="1"/>
    <row r="78" spans="2:8" s="410" customFormat="1"/>
    <row r="79" spans="2:8" s="410" customFormat="1"/>
    <row r="81" spans="1:8" s="410" customFormat="1"/>
    <row r="83" spans="1:8">
      <c r="A83" s="412"/>
      <c r="B83" s="406"/>
      <c r="C83" s="449"/>
      <c r="D83" s="413"/>
      <c r="E83" s="449"/>
      <c r="F83" s="413"/>
      <c r="G83" s="449"/>
      <c r="H83" s="413"/>
    </row>
    <row r="84" spans="1:8" ht="15.75">
      <c r="A84" s="91"/>
      <c r="B84" s="651"/>
      <c r="C84" s="651"/>
      <c r="D84" s="651"/>
      <c r="E84" s="651"/>
      <c r="F84" s="651"/>
      <c r="G84" s="651"/>
      <c r="H84" s="651"/>
    </row>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10">
    <mergeCell ref="F38:H38"/>
    <mergeCell ref="B84:H84"/>
    <mergeCell ref="F45:H45"/>
    <mergeCell ref="B17:H21"/>
    <mergeCell ref="B23:H25"/>
    <mergeCell ref="F28:H28"/>
    <mergeCell ref="B54:H57"/>
    <mergeCell ref="B59:H60"/>
    <mergeCell ref="B62:H67"/>
    <mergeCell ref="B68:H69"/>
  </mergeCells>
  <phoneticPr fontId="6" type="noConversion"/>
  <printOptions horizontalCentered="1"/>
  <pageMargins left="0.75" right="0.5" top="0.5" bottom="0.25" header="0.17" footer="0.42"/>
  <pageSetup paperSize="9" fitToWidth="12" fitToHeight="12" orientation="portrait" r:id="rId2"/>
  <headerFooter alignWithMargins="0">
    <oddFooter>&amp;C9 of 11</oddFooter>
  </headerFooter>
</worksheet>
</file>

<file path=xl/worksheets/sheet2.xml><?xml version="1.0" encoding="utf-8"?>
<worksheet xmlns="http://schemas.openxmlformats.org/spreadsheetml/2006/main" xmlns:r="http://schemas.openxmlformats.org/officeDocument/2006/relationships">
  <sheetPr codeName="Sheet7"/>
  <dimension ref="A3:D24"/>
  <sheetViews>
    <sheetView topLeftCell="A14" workbookViewId="0">
      <selection activeCell="A15" sqref="A15"/>
    </sheetView>
  </sheetViews>
  <sheetFormatPr defaultRowHeight="15.75"/>
  <cols>
    <col min="2" max="2" width="19.125" bestFit="1" customWidth="1"/>
    <col min="3" max="4" width="12.625" bestFit="1" customWidth="1"/>
  </cols>
  <sheetData>
    <row r="3" spans="1:4">
      <c r="C3" s="184" t="s">
        <v>212</v>
      </c>
      <c r="D3" s="184" t="s">
        <v>213</v>
      </c>
    </row>
    <row r="4" spans="1:4">
      <c r="C4" s="621" t="s">
        <v>79</v>
      </c>
      <c r="D4" s="622"/>
    </row>
    <row r="5" spans="1:4">
      <c r="A5" s="323">
        <v>1</v>
      </c>
      <c r="B5" s="324" t="s">
        <v>75</v>
      </c>
      <c r="C5" s="325">
        <f>ROUND(5925309/1000,0)</f>
        <v>5925</v>
      </c>
      <c r="D5" s="325"/>
    </row>
    <row r="6" spans="1:4">
      <c r="A6" s="323"/>
      <c r="B6" s="326" t="s">
        <v>76</v>
      </c>
      <c r="C6" s="325"/>
      <c r="D6" s="325">
        <f>C5</f>
        <v>5925</v>
      </c>
    </row>
    <row r="7" spans="1:4">
      <c r="A7" s="323"/>
      <c r="B7" s="324"/>
      <c r="C7" s="324"/>
      <c r="D7" s="324"/>
    </row>
    <row r="8" spans="1:4">
      <c r="A8" s="323">
        <v>2</v>
      </c>
      <c r="B8" s="324" t="s">
        <v>77</v>
      </c>
      <c r="C8" s="325">
        <f>4500</f>
        <v>4500</v>
      </c>
      <c r="D8" s="325"/>
    </row>
    <row r="9" spans="1:4">
      <c r="A9" s="324"/>
      <c r="B9" s="326" t="s">
        <v>78</v>
      </c>
      <c r="C9" s="325"/>
      <c r="D9" s="325">
        <f>C8</f>
        <v>4500</v>
      </c>
    </row>
    <row r="10" spans="1:4">
      <c r="A10" s="324"/>
      <c r="B10" s="324"/>
      <c r="C10" s="324"/>
      <c r="D10" s="324"/>
    </row>
    <row r="11" spans="1:4">
      <c r="A11" s="323">
        <v>3</v>
      </c>
      <c r="B11" s="324" t="s">
        <v>335</v>
      </c>
      <c r="C11" s="325">
        <v>2626</v>
      </c>
      <c r="D11" s="325"/>
    </row>
    <row r="12" spans="1:4">
      <c r="A12" s="323"/>
      <c r="B12" s="326" t="s">
        <v>336</v>
      </c>
      <c r="C12" s="325"/>
      <c r="D12" s="325">
        <f>C11</f>
        <v>2626</v>
      </c>
    </row>
    <row r="13" spans="1:4">
      <c r="A13" s="323"/>
      <c r="B13" s="324"/>
      <c r="C13" s="325"/>
      <c r="D13" s="325"/>
    </row>
    <row r="14" spans="1:4">
      <c r="A14" s="323">
        <v>4</v>
      </c>
      <c r="B14" s="324" t="s">
        <v>337</v>
      </c>
      <c r="C14" s="325">
        <v>9895</v>
      </c>
      <c r="D14" s="325"/>
    </row>
    <row r="15" spans="1:4">
      <c r="A15" s="323"/>
      <c r="B15" s="327" t="s">
        <v>335</v>
      </c>
      <c r="C15" s="325"/>
      <c r="D15" s="325">
        <f>C14</f>
        <v>9895</v>
      </c>
    </row>
    <row r="16" spans="1:4">
      <c r="C16" s="183"/>
      <c r="D16" s="183"/>
    </row>
    <row r="17" spans="1:4">
      <c r="C17" s="184" t="s">
        <v>212</v>
      </c>
      <c r="D17" s="184" t="s">
        <v>213</v>
      </c>
    </row>
    <row r="18" spans="1:4">
      <c r="C18" s="621" t="s">
        <v>79</v>
      </c>
      <c r="D18" s="622"/>
    </row>
    <row r="19" spans="1:4">
      <c r="A19">
        <v>1</v>
      </c>
      <c r="B19" t="s">
        <v>530</v>
      </c>
      <c r="C19">
        <v>669</v>
      </c>
    </row>
    <row r="20" spans="1:4">
      <c r="B20" s="300" t="s">
        <v>531</v>
      </c>
      <c r="D20">
        <v>669</v>
      </c>
    </row>
    <row r="21" spans="1:4">
      <c r="A21">
        <v>2</v>
      </c>
      <c r="B21" t="s">
        <v>531</v>
      </c>
      <c r="C21">
        <v>-69</v>
      </c>
    </row>
    <row r="22" spans="1:4">
      <c r="B22" s="300" t="s">
        <v>530</v>
      </c>
      <c r="D22">
        <v>69</v>
      </c>
    </row>
    <row r="24" spans="1:4">
      <c r="A24">
        <v>3</v>
      </c>
      <c r="B24" s="328" t="s">
        <v>532</v>
      </c>
    </row>
  </sheetData>
  <customSheetViews>
    <customSheetView guid="{84FBBE83-FF6F-4C76-A58E-D04643F715A5}" state="hidden" topLeftCell="A14">
      <selection activeCell="A15" sqref="A15"/>
      <pageMargins left="0.75" right="0.75" top="1" bottom="1" header="0.5" footer="0.5"/>
      <pageSetup orientation="portrait" r:id="rId1"/>
      <headerFooter alignWithMargins="0"/>
    </customSheetView>
  </customSheetViews>
  <mergeCells count="2">
    <mergeCell ref="C4:D4"/>
    <mergeCell ref="C18:D18"/>
  </mergeCells>
  <phoneticPr fontId="27"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dimension ref="A1:K73"/>
  <sheetViews>
    <sheetView view="pageBreakPreview" topLeftCell="A55" zoomScaleSheetLayoutView="100" workbookViewId="0">
      <selection activeCell="B43" sqref="B43"/>
    </sheetView>
  </sheetViews>
  <sheetFormatPr defaultRowHeight="12"/>
  <cols>
    <col min="1" max="1" width="4.625" style="170" customWidth="1"/>
    <col min="2" max="2" width="3.625" style="411" customWidth="1"/>
    <col min="3" max="3" width="21.625" style="411" customWidth="1"/>
    <col min="4" max="4" width="7" style="411" customWidth="1"/>
    <col min="5" max="5" width="7" style="415" customWidth="1"/>
    <col min="6" max="6" width="0.875" style="411" customWidth="1"/>
    <col min="7" max="7" width="5.125" style="415" customWidth="1"/>
    <col min="8" max="8" width="0.5" style="411" customWidth="1"/>
    <col min="9" max="9" width="16.125" style="415" customWidth="1"/>
    <col min="10" max="10" width="0.5" style="411" customWidth="1"/>
    <col min="11" max="11" width="17.625" style="415" customWidth="1"/>
    <col min="12" max="16384" width="9" style="411"/>
  </cols>
  <sheetData>
    <row r="1" spans="1:11" s="440" customFormat="1" ht="12" customHeight="1">
      <c r="A1" s="457">
        <v>9</v>
      </c>
      <c r="B1" s="403" t="s">
        <v>785</v>
      </c>
      <c r="C1" s="532"/>
      <c r="D1" s="407"/>
      <c r="E1" s="410"/>
      <c r="I1" s="542" t="s">
        <v>805</v>
      </c>
      <c r="J1" s="488"/>
      <c r="K1" s="526" t="s">
        <v>657</v>
      </c>
    </row>
    <row r="2" spans="1:11" s="440" customFormat="1" ht="12" customHeight="1">
      <c r="A2" s="533"/>
      <c r="B2" s="403" t="s">
        <v>786</v>
      </c>
      <c r="C2" s="532"/>
      <c r="D2" s="407"/>
      <c r="E2" s="410"/>
      <c r="I2" s="20" t="s">
        <v>403</v>
      </c>
      <c r="J2" s="488"/>
      <c r="K2" s="20" t="s">
        <v>404</v>
      </c>
    </row>
    <row r="3" spans="1:11" s="440" customFormat="1" ht="12" customHeight="1">
      <c r="A3" s="534"/>
      <c r="B3" s="535"/>
      <c r="C3" s="536"/>
      <c r="D3" s="407"/>
      <c r="E3" s="410"/>
      <c r="I3" s="642" t="s">
        <v>106</v>
      </c>
      <c r="J3" s="642"/>
      <c r="K3" s="642"/>
    </row>
    <row r="4" spans="1:11" s="440" customFormat="1" ht="12" customHeight="1">
      <c r="A4" s="534"/>
      <c r="B4" s="476" t="s">
        <v>787</v>
      </c>
      <c r="C4" s="536"/>
      <c r="D4" s="407"/>
      <c r="E4" s="410"/>
      <c r="I4" s="419">
        <v>516</v>
      </c>
      <c r="J4" s="419"/>
      <c r="K4" s="419">
        <v>432</v>
      </c>
    </row>
    <row r="5" spans="1:11" s="440" customFormat="1" ht="12" customHeight="1">
      <c r="A5" s="534"/>
      <c r="B5" s="476" t="s">
        <v>645</v>
      </c>
      <c r="C5" s="536"/>
      <c r="E5" s="410"/>
      <c r="G5" s="407">
        <v>9.1</v>
      </c>
      <c r="I5" s="419">
        <v>72</v>
      </c>
      <c r="J5" s="419"/>
      <c r="K5" s="419">
        <v>0</v>
      </c>
    </row>
    <row r="6" spans="1:11" s="440" customFormat="1" ht="12" customHeight="1">
      <c r="A6" s="534"/>
      <c r="B6" s="476" t="s">
        <v>677</v>
      </c>
      <c r="C6" s="536"/>
      <c r="D6" s="407"/>
      <c r="E6" s="410"/>
      <c r="I6" s="419">
        <v>0</v>
      </c>
      <c r="J6" s="419"/>
      <c r="K6" s="419">
        <v>90</v>
      </c>
    </row>
    <row r="7" spans="1:11" s="440" customFormat="1" ht="12" customHeight="1" thickBot="1">
      <c r="A7" s="409"/>
      <c r="B7" s="76"/>
      <c r="C7" s="410"/>
      <c r="D7" s="407"/>
      <c r="E7" s="410"/>
      <c r="I7" s="538">
        <v>588</v>
      </c>
      <c r="J7" s="419"/>
      <c r="K7" s="537">
        <v>522</v>
      </c>
    </row>
    <row r="8" spans="1:11" s="440" customFormat="1" ht="6.75" customHeight="1" thickTop="1">
      <c r="A8" s="409"/>
      <c r="B8" s="76"/>
      <c r="C8" s="410"/>
      <c r="D8" s="407"/>
      <c r="E8" s="410"/>
      <c r="F8" s="410"/>
      <c r="G8" s="410"/>
      <c r="H8" s="410"/>
      <c r="I8" s="116"/>
      <c r="J8" s="110"/>
      <c r="K8" s="116"/>
    </row>
    <row r="9" spans="1:11" s="440" customFormat="1" ht="12" customHeight="1">
      <c r="A9" s="539">
        <v>9.1</v>
      </c>
      <c r="B9" s="659" t="s">
        <v>788</v>
      </c>
      <c r="C9" s="659"/>
      <c r="D9" s="659"/>
      <c r="E9" s="659"/>
      <c r="F9" s="659"/>
      <c r="G9" s="659"/>
      <c r="H9" s="659"/>
      <c r="I9" s="649"/>
      <c r="J9" s="649"/>
      <c r="K9" s="649"/>
    </row>
    <row r="10" spans="1:11" s="440" customFormat="1" ht="12" customHeight="1">
      <c r="A10" s="409"/>
      <c r="B10" s="659"/>
      <c r="C10" s="659"/>
      <c r="D10" s="659"/>
      <c r="E10" s="659"/>
      <c r="F10" s="659"/>
      <c r="G10" s="659"/>
      <c r="H10" s="659"/>
      <c r="I10" s="649"/>
      <c r="J10" s="649"/>
      <c r="K10" s="649"/>
    </row>
    <row r="11" spans="1:11" s="440" customFormat="1" ht="4.5" customHeight="1">
      <c r="A11" s="412"/>
      <c r="B11" s="406"/>
      <c r="C11" s="489"/>
      <c r="D11" s="413"/>
      <c r="E11" s="489"/>
      <c r="F11" s="410"/>
      <c r="G11" s="176"/>
      <c r="H11" s="410"/>
      <c r="I11" s="116"/>
      <c r="J11" s="110"/>
      <c r="K11" s="116"/>
    </row>
    <row r="12" spans="1:11" s="440" customFormat="1" ht="12" customHeight="1">
      <c r="A12" s="412"/>
      <c r="B12" s="406"/>
      <c r="C12" s="449"/>
      <c r="D12" s="413"/>
      <c r="E12" s="449"/>
      <c r="I12" s="542" t="s">
        <v>805</v>
      </c>
      <c r="J12" s="456"/>
      <c r="K12" s="516" t="s">
        <v>657</v>
      </c>
    </row>
    <row r="13" spans="1:11" s="440" customFormat="1" ht="12" customHeight="1">
      <c r="A13" s="457">
        <v>10</v>
      </c>
      <c r="B13" s="403" t="s">
        <v>622</v>
      </c>
      <c r="C13" s="449"/>
      <c r="D13" s="413"/>
      <c r="E13" s="449"/>
      <c r="I13" s="20" t="s">
        <v>403</v>
      </c>
      <c r="J13" s="456"/>
      <c r="K13" s="20" t="s">
        <v>404</v>
      </c>
    </row>
    <row r="14" spans="1:11" s="440" customFormat="1" ht="12" customHeight="1">
      <c r="A14" s="412"/>
      <c r="B14" s="406"/>
      <c r="C14" s="449"/>
      <c r="D14" s="413"/>
      <c r="E14" s="449"/>
      <c r="I14" s="642" t="s">
        <v>106</v>
      </c>
      <c r="J14" s="642"/>
      <c r="K14" s="642"/>
    </row>
    <row r="15" spans="1:11" s="440" customFormat="1" ht="12" customHeight="1">
      <c r="A15" s="412"/>
      <c r="B15" s="405" t="s">
        <v>623</v>
      </c>
      <c r="C15" s="402"/>
      <c r="E15" s="449"/>
      <c r="G15" s="509">
        <v>10.1</v>
      </c>
      <c r="I15" s="419">
        <v>131</v>
      </c>
      <c r="J15" s="420"/>
      <c r="K15" s="419">
        <v>131</v>
      </c>
    </row>
    <row r="16" spans="1:11" s="440" customFormat="1" ht="12" customHeight="1">
      <c r="A16" s="412"/>
      <c r="B16" s="405" t="s">
        <v>635</v>
      </c>
      <c r="C16" s="402"/>
      <c r="E16" s="449"/>
      <c r="G16" s="509">
        <v>10.199999999999999</v>
      </c>
      <c r="I16" s="419">
        <v>17237</v>
      </c>
      <c r="J16" s="420"/>
      <c r="K16" s="419">
        <v>2403</v>
      </c>
    </row>
    <row r="17" spans="1:11" s="440" customFormat="1" ht="12" customHeight="1">
      <c r="A17" s="412"/>
      <c r="B17" s="405" t="s">
        <v>659</v>
      </c>
      <c r="C17" s="402"/>
      <c r="D17" s="413"/>
      <c r="E17" s="449"/>
      <c r="I17" s="419">
        <v>55</v>
      </c>
      <c r="J17" s="420"/>
      <c r="K17" s="419">
        <v>130</v>
      </c>
    </row>
    <row r="18" spans="1:11" s="440" customFormat="1" ht="12" customHeight="1">
      <c r="A18" s="412"/>
      <c r="B18" s="405" t="s">
        <v>765</v>
      </c>
      <c r="C18" s="402"/>
      <c r="D18" s="413"/>
      <c r="E18" s="489"/>
      <c r="I18" s="419">
        <v>200</v>
      </c>
      <c r="J18" s="420"/>
      <c r="K18" s="419">
        <v>200</v>
      </c>
    </row>
    <row r="19" spans="1:11" s="440" customFormat="1" ht="12" customHeight="1">
      <c r="A19" s="412"/>
      <c r="B19" s="405" t="s">
        <v>660</v>
      </c>
      <c r="C19" s="402"/>
      <c r="D19" s="413"/>
      <c r="E19" s="449"/>
      <c r="I19" s="419">
        <v>195</v>
      </c>
      <c r="J19" s="420"/>
      <c r="K19" s="419">
        <v>403</v>
      </c>
    </row>
    <row r="20" spans="1:11" s="440" customFormat="1" ht="12" customHeight="1">
      <c r="A20" s="412"/>
      <c r="B20" s="405" t="s">
        <v>661</v>
      </c>
      <c r="C20" s="402"/>
      <c r="D20" s="413"/>
      <c r="E20" s="449"/>
      <c r="I20" s="419">
        <v>4112</v>
      </c>
      <c r="J20" s="420"/>
      <c r="K20" s="419">
        <v>178</v>
      </c>
    </row>
    <row r="21" spans="1:11" s="440" customFormat="1" ht="12" customHeight="1">
      <c r="A21" s="412"/>
      <c r="B21" s="405" t="s">
        <v>294</v>
      </c>
      <c r="C21" s="402"/>
      <c r="D21" s="413"/>
      <c r="E21" s="479"/>
      <c r="I21" s="419">
        <v>250</v>
      </c>
      <c r="J21" s="420"/>
      <c r="K21" s="419">
        <v>200</v>
      </c>
    </row>
    <row r="22" spans="1:11" s="440" customFormat="1" ht="12" customHeight="1">
      <c r="A22" s="412"/>
      <c r="B22" s="405" t="s">
        <v>662</v>
      </c>
      <c r="C22" s="402"/>
      <c r="D22" s="413"/>
      <c r="E22" s="479"/>
      <c r="I22" s="419">
        <v>1</v>
      </c>
      <c r="J22" s="420"/>
      <c r="K22" s="419">
        <v>25</v>
      </c>
    </row>
    <row r="23" spans="1:11" s="440" customFormat="1" ht="12" customHeight="1">
      <c r="A23" s="412"/>
      <c r="B23" s="405" t="s">
        <v>663</v>
      </c>
      <c r="C23" s="402"/>
      <c r="D23" s="413"/>
      <c r="E23" s="479"/>
      <c r="I23" s="419">
        <v>24</v>
      </c>
      <c r="J23" s="420"/>
      <c r="K23" s="419">
        <v>5</v>
      </c>
    </row>
    <row r="24" spans="1:11" s="440" customFormat="1" ht="12" customHeight="1">
      <c r="A24" s="412"/>
      <c r="B24" s="405" t="s">
        <v>750</v>
      </c>
      <c r="C24" s="402"/>
      <c r="D24" s="413"/>
      <c r="E24" s="449"/>
      <c r="I24" s="419">
        <v>1271</v>
      </c>
      <c r="J24" s="420"/>
      <c r="K24" s="419">
        <v>6966</v>
      </c>
    </row>
    <row r="25" spans="1:11" s="440" customFormat="1" ht="12" customHeight="1">
      <c r="A25" s="412"/>
      <c r="B25" s="405" t="s">
        <v>780</v>
      </c>
      <c r="C25" s="402"/>
      <c r="D25" s="413"/>
      <c r="E25" s="489"/>
      <c r="I25" s="419">
        <v>476</v>
      </c>
      <c r="J25" s="420"/>
      <c r="K25" s="419">
        <v>0</v>
      </c>
    </row>
    <row r="26" spans="1:11" s="440" customFormat="1" ht="12" customHeight="1" thickBot="1">
      <c r="A26" s="412"/>
      <c r="B26" s="406"/>
      <c r="C26" s="449"/>
      <c r="D26" s="413"/>
      <c r="E26" s="449"/>
      <c r="I26" s="404">
        <v>23952</v>
      </c>
      <c r="J26" s="401"/>
      <c r="K26" s="608">
        <v>10641</v>
      </c>
    </row>
    <row r="27" spans="1:11" s="440" customFormat="1" ht="12" customHeight="1" thickTop="1">
      <c r="A27" s="110"/>
      <c r="B27" s="110"/>
      <c r="C27" s="110"/>
      <c r="D27" s="110"/>
      <c r="E27" s="116"/>
      <c r="F27" s="110"/>
      <c r="G27" s="116"/>
      <c r="H27" s="110"/>
      <c r="I27" s="116"/>
      <c r="J27" s="110"/>
      <c r="K27" s="116"/>
    </row>
    <row r="28" spans="1:11" ht="12" customHeight="1">
      <c r="A28" s="510">
        <v>10.1</v>
      </c>
      <c r="B28" s="83" t="s">
        <v>808</v>
      </c>
      <c r="C28" s="110"/>
      <c r="D28" s="467"/>
      <c r="E28" s="467"/>
      <c r="F28" s="468"/>
      <c r="G28" s="467"/>
      <c r="H28" s="469"/>
      <c r="I28" s="171"/>
      <c r="J28" s="63"/>
      <c r="K28" s="171"/>
    </row>
    <row r="29" spans="1:11">
      <c r="A29" s="440"/>
      <c r="B29" s="83" t="s">
        <v>809</v>
      </c>
      <c r="C29" s="110"/>
      <c r="D29" s="467"/>
      <c r="E29" s="467"/>
      <c r="F29" s="468"/>
      <c r="G29" s="467"/>
      <c r="H29" s="469"/>
      <c r="I29" s="171"/>
      <c r="J29" s="63"/>
      <c r="K29" s="171"/>
    </row>
    <row r="30" spans="1:11" ht="3.75" customHeight="1">
      <c r="A30" s="440"/>
      <c r="C30" s="110"/>
      <c r="D30" s="467"/>
      <c r="E30" s="467"/>
      <c r="F30" s="468"/>
      <c r="G30" s="467"/>
      <c r="H30" s="469"/>
      <c r="I30" s="171"/>
      <c r="J30" s="63"/>
      <c r="K30" s="171"/>
    </row>
    <row r="31" spans="1:11" ht="12" customHeight="1">
      <c r="A31" s="440"/>
      <c r="B31" s="83" t="s">
        <v>810</v>
      </c>
      <c r="C31" s="110"/>
      <c r="D31" s="467"/>
      <c r="E31" s="467"/>
      <c r="F31" s="468"/>
      <c r="G31" s="467"/>
      <c r="H31" s="469"/>
      <c r="I31" s="171"/>
      <c r="J31" s="63"/>
      <c r="K31" s="171"/>
    </row>
    <row r="32" spans="1:11">
      <c r="A32" s="440"/>
      <c r="B32" s="83" t="s">
        <v>811</v>
      </c>
      <c r="C32" s="110"/>
      <c r="D32" s="467"/>
      <c r="E32" s="467"/>
      <c r="F32" s="468"/>
      <c r="G32" s="467"/>
      <c r="H32" s="469"/>
      <c r="I32" s="171"/>
      <c r="J32" s="63"/>
      <c r="K32" s="171"/>
    </row>
    <row r="33" spans="1:11">
      <c r="A33" s="440"/>
      <c r="B33" s="83" t="s">
        <v>847</v>
      </c>
      <c r="C33" s="110"/>
      <c r="D33" s="467"/>
      <c r="E33" s="467"/>
      <c r="F33" s="468"/>
      <c r="G33" s="467"/>
      <c r="H33" s="469"/>
      <c r="I33" s="171"/>
      <c r="J33" s="63"/>
      <c r="K33" s="171"/>
    </row>
    <row r="34" spans="1:11" ht="3" customHeight="1">
      <c r="A34" s="470"/>
      <c r="B34" s="110"/>
      <c r="C34" s="110"/>
      <c r="D34" s="467"/>
      <c r="E34" s="467"/>
      <c r="F34" s="468"/>
      <c r="G34" s="467"/>
      <c r="H34" s="469"/>
    </row>
    <row r="35" spans="1:11">
      <c r="A35" s="510">
        <v>10.199999999999999</v>
      </c>
      <c r="B35" s="663" t="s">
        <v>879</v>
      </c>
      <c r="C35" s="663"/>
      <c r="D35" s="663"/>
      <c r="E35" s="663"/>
      <c r="F35" s="663"/>
      <c r="G35" s="663"/>
      <c r="H35" s="663"/>
      <c r="I35" s="649"/>
      <c r="J35" s="649"/>
      <c r="K35" s="649"/>
    </row>
    <row r="36" spans="1:11">
      <c r="A36" s="470"/>
      <c r="B36" s="663"/>
      <c r="C36" s="663"/>
      <c r="D36" s="663"/>
      <c r="E36" s="663"/>
      <c r="F36" s="663"/>
      <c r="G36" s="663"/>
      <c r="H36" s="663"/>
      <c r="I36" s="649"/>
      <c r="J36" s="649"/>
      <c r="K36" s="649"/>
    </row>
    <row r="37" spans="1:11">
      <c r="A37" s="470"/>
      <c r="B37" s="663"/>
      <c r="C37" s="663"/>
      <c r="D37" s="663"/>
      <c r="E37" s="663"/>
      <c r="F37" s="663"/>
      <c r="G37" s="663"/>
      <c r="H37" s="663"/>
      <c r="I37" s="649"/>
      <c r="J37" s="649"/>
      <c r="K37" s="649"/>
    </row>
    <row r="38" spans="1:11">
      <c r="A38" s="470"/>
      <c r="B38" s="663"/>
      <c r="C38" s="663"/>
      <c r="D38" s="663"/>
      <c r="E38" s="663"/>
      <c r="F38" s="663"/>
      <c r="G38" s="663"/>
      <c r="H38" s="663"/>
      <c r="I38" s="649"/>
      <c r="J38" s="649"/>
      <c r="K38" s="649"/>
    </row>
    <row r="39" spans="1:11">
      <c r="A39" s="470"/>
      <c r="B39" s="663"/>
      <c r="C39" s="663"/>
      <c r="D39" s="663"/>
      <c r="E39" s="663"/>
      <c r="F39" s="663"/>
      <c r="G39" s="663"/>
      <c r="H39" s="663"/>
      <c r="I39" s="649"/>
      <c r="J39" s="649"/>
      <c r="K39" s="649"/>
    </row>
    <row r="40" spans="1:11">
      <c r="A40" s="470"/>
      <c r="B40" s="663"/>
      <c r="C40" s="663"/>
      <c r="D40" s="663"/>
      <c r="E40" s="663"/>
      <c r="F40" s="663"/>
      <c r="G40" s="663"/>
      <c r="H40" s="663"/>
      <c r="I40" s="649"/>
      <c r="J40" s="649"/>
      <c r="K40" s="649"/>
    </row>
    <row r="41" spans="1:11">
      <c r="A41" s="470"/>
      <c r="B41" s="663"/>
      <c r="C41" s="663"/>
      <c r="D41" s="663"/>
      <c r="E41" s="663"/>
      <c r="F41" s="663"/>
      <c r="G41" s="663"/>
      <c r="H41" s="663"/>
      <c r="I41" s="649"/>
      <c r="J41" s="649"/>
      <c r="K41" s="649"/>
    </row>
    <row r="42" spans="1:11">
      <c r="A42" s="470"/>
      <c r="B42" s="649"/>
      <c r="C42" s="649"/>
      <c r="D42" s="649"/>
      <c r="E42" s="649"/>
      <c r="F42" s="649"/>
      <c r="G42" s="649"/>
      <c r="H42" s="649"/>
      <c r="I42" s="649"/>
      <c r="J42" s="649"/>
      <c r="K42" s="649"/>
    </row>
    <row r="43" spans="1:11" ht="5.25" customHeight="1"/>
    <row r="44" spans="1:11" s="410" customFormat="1">
      <c r="A44" s="457">
        <v>11</v>
      </c>
      <c r="B44" s="406" t="s">
        <v>172</v>
      </c>
      <c r="C44" s="425"/>
      <c r="D44" s="413"/>
      <c r="E44" s="425"/>
      <c r="F44" s="413"/>
      <c r="G44" s="425"/>
      <c r="H44" s="413"/>
      <c r="J44" s="176"/>
    </row>
    <row r="45" spans="1:11" s="410" customFormat="1" ht="2.25" customHeight="1">
      <c r="A45" s="412"/>
      <c r="B45" s="406"/>
      <c r="C45" s="425"/>
      <c r="D45" s="413"/>
      <c r="E45" s="425"/>
      <c r="F45" s="413"/>
      <c r="G45" s="425"/>
      <c r="H45" s="413"/>
      <c r="J45" s="176"/>
    </row>
    <row r="46" spans="1:11" s="410" customFormat="1">
      <c r="A46" s="409"/>
      <c r="B46" s="83" t="s">
        <v>812</v>
      </c>
      <c r="C46" s="83"/>
      <c r="D46" s="83"/>
      <c r="E46" s="83"/>
      <c r="F46" s="83"/>
      <c r="G46" s="83"/>
      <c r="H46" s="83"/>
      <c r="I46" s="301"/>
      <c r="J46" s="301"/>
    </row>
    <row r="47" spans="1:11" ht="5.25" customHeight="1"/>
    <row r="48" spans="1:11">
      <c r="A48" s="457">
        <v>12</v>
      </c>
      <c r="B48" s="80" t="s">
        <v>40</v>
      </c>
      <c r="C48" s="96"/>
      <c r="D48" s="96"/>
      <c r="E48" s="306"/>
      <c r="F48" s="96"/>
      <c r="G48" s="306"/>
      <c r="H48" s="96"/>
      <c r="I48" s="306"/>
      <c r="J48" s="96"/>
      <c r="K48" s="306"/>
    </row>
    <row r="49" spans="1:11" ht="12" customHeight="1">
      <c r="B49" s="658" t="s">
        <v>791</v>
      </c>
      <c r="C49" s="649"/>
      <c r="D49" s="649"/>
      <c r="E49" s="649"/>
      <c r="F49" s="649"/>
      <c r="G49" s="649"/>
      <c r="H49" s="649"/>
      <c r="I49" s="649"/>
      <c r="J49" s="649"/>
      <c r="K49" s="649"/>
    </row>
    <row r="50" spans="1:11" ht="12" customHeight="1">
      <c r="B50" s="649"/>
      <c r="C50" s="649"/>
      <c r="D50" s="649"/>
      <c r="E50" s="649"/>
      <c r="F50" s="649"/>
      <c r="G50" s="649"/>
      <c r="H50" s="649"/>
      <c r="I50" s="649"/>
      <c r="J50" s="649"/>
      <c r="K50" s="649"/>
    </row>
    <row r="51" spans="1:11" ht="12" customHeight="1">
      <c r="B51" s="649"/>
      <c r="C51" s="649"/>
      <c r="D51" s="649"/>
      <c r="E51" s="649"/>
      <c r="F51" s="649"/>
      <c r="G51" s="649"/>
      <c r="H51" s="649"/>
      <c r="I51" s="649"/>
      <c r="J51" s="649"/>
      <c r="K51" s="649"/>
    </row>
    <row r="52" spans="1:11" ht="12" customHeight="1">
      <c r="B52" s="649"/>
      <c r="C52" s="649"/>
      <c r="D52" s="649"/>
      <c r="E52" s="649"/>
      <c r="F52" s="649"/>
      <c r="G52" s="649"/>
      <c r="H52" s="649"/>
      <c r="I52" s="649"/>
      <c r="J52" s="649"/>
      <c r="K52" s="649"/>
    </row>
    <row r="53" spans="1:11" ht="12" customHeight="1">
      <c r="B53" s="649"/>
      <c r="C53" s="649"/>
      <c r="D53" s="649"/>
      <c r="E53" s="649"/>
      <c r="F53" s="649"/>
      <c r="G53" s="649"/>
      <c r="H53" s="649"/>
      <c r="I53" s="649"/>
      <c r="J53" s="649"/>
      <c r="K53" s="649"/>
    </row>
    <row r="54" spans="1:11" ht="12" customHeight="1">
      <c r="B54" s="649"/>
      <c r="C54" s="649"/>
      <c r="D54" s="649"/>
      <c r="E54" s="649"/>
      <c r="F54" s="649"/>
      <c r="G54" s="649"/>
      <c r="H54" s="649"/>
      <c r="I54" s="649"/>
      <c r="J54" s="649"/>
      <c r="K54" s="649"/>
    </row>
    <row r="55" spans="1:11" ht="12" customHeight="1">
      <c r="B55" s="649"/>
      <c r="C55" s="649"/>
      <c r="D55" s="649"/>
      <c r="E55" s="649"/>
      <c r="F55" s="649"/>
      <c r="G55" s="649"/>
      <c r="H55" s="649"/>
      <c r="I55" s="649"/>
      <c r="J55" s="649"/>
      <c r="K55" s="649"/>
    </row>
    <row r="56" spans="1:11" ht="12" customHeight="1">
      <c r="B56" s="649"/>
      <c r="C56" s="649"/>
      <c r="D56" s="649"/>
      <c r="E56" s="649"/>
      <c r="F56" s="649"/>
      <c r="G56" s="649"/>
      <c r="H56" s="649"/>
      <c r="I56" s="649"/>
      <c r="J56" s="649"/>
      <c r="K56" s="649"/>
    </row>
    <row r="57" spans="1:11" ht="12" customHeight="1">
      <c r="B57" s="649"/>
      <c r="C57" s="649"/>
      <c r="D57" s="649"/>
      <c r="E57" s="649"/>
      <c r="F57" s="649"/>
      <c r="G57" s="649"/>
      <c r="H57" s="649"/>
      <c r="I57" s="649"/>
      <c r="J57" s="649"/>
      <c r="K57" s="649"/>
    </row>
    <row r="58" spans="1:11" ht="12" customHeight="1">
      <c r="B58" s="649"/>
      <c r="C58" s="649"/>
      <c r="D58" s="649"/>
      <c r="E58" s="649"/>
      <c r="F58" s="649"/>
      <c r="G58" s="649"/>
      <c r="H58" s="649"/>
      <c r="I58" s="649"/>
      <c r="J58" s="649"/>
      <c r="K58" s="649"/>
    </row>
    <row r="59" spans="1:11" ht="12" customHeight="1">
      <c r="B59" s="515"/>
      <c r="C59" s="515"/>
      <c r="D59" s="515"/>
      <c r="E59" s="515"/>
      <c r="F59" s="515"/>
      <c r="G59" s="515"/>
      <c r="H59" s="515"/>
      <c r="I59" s="515"/>
      <c r="J59" s="515"/>
      <c r="K59" s="515"/>
    </row>
    <row r="60" spans="1:11" ht="24.75" customHeight="1">
      <c r="A60" s="308"/>
      <c r="B60" s="515"/>
      <c r="C60" s="515"/>
      <c r="D60" s="515"/>
      <c r="E60" s="515"/>
      <c r="F60" s="515"/>
      <c r="G60" s="515"/>
      <c r="H60" s="471"/>
      <c r="I60" s="512" t="s">
        <v>798</v>
      </c>
      <c r="J60" s="511"/>
      <c r="K60" s="512" t="s">
        <v>682</v>
      </c>
    </row>
    <row r="61" spans="1:11" ht="12" customHeight="1">
      <c r="A61" s="96"/>
      <c r="B61" s="96"/>
      <c r="C61" s="514"/>
      <c r="D61" s="447"/>
      <c r="E61" s="411"/>
      <c r="G61" s="411"/>
      <c r="H61" s="472"/>
      <c r="I61" s="664">
        <v>2016</v>
      </c>
      <c r="J61" s="664"/>
      <c r="K61" s="664"/>
    </row>
    <row r="62" spans="1:11">
      <c r="A62" s="96"/>
      <c r="B62" s="96"/>
      <c r="C62" s="369"/>
      <c r="D62" s="369"/>
      <c r="E62" s="411"/>
      <c r="G62" s="411"/>
      <c r="H62" s="473"/>
      <c r="I62" s="664" t="s">
        <v>403</v>
      </c>
      <c r="J62" s="664"/>
      <c r="K62" s="664"/>
    </row>
    <row r="63" spans="1:11">
      <c r="A63" s="307">
        <v>13</v>
      </c>
      <c r="B63" s="80" t="s">
        <v>836</v>
      </c>
      <c r="C63" s="369"/>
      <c r="D63" s="369"/>
      <c r="E63" s="411"/>
      <c r="G63" s="411"/>
      <c r="H63" s="474"/>
      <c r="I63" s="642" t="s">
        <v>529</v>
      </c>
      <c r="J63" s="642"/>
      <c r="K63" s="642"/>
    </row>
    <row r="64" spans="1:11">
      <c r="A64" s="96"/>
      <c r="B64" s="96"/>
      <c r="C64" s="369"/>
      <c r="D64" s="369"/>
      <c r="E64" s="411"/>
      <c r="G64" s="411"/>
      <c r="H64" s="474"/>
      <c r="I64" s="417"/>
      <c r="J64" s="418"/>
      <c r="K64" s="418"/>
    </row>
    <row r="65" spans="1:11" ht="12.75" thickBot="1">
      <c r="A65" s="370"/>
      <c r="B65" s="375" t="s">
        <v>837</v>
      </c>
      <c r="C65" s="371"/>
      <c r="D65" s="371"/>
      <c r="E65" s="411"/>
      <c r="G65" s="411"/>
      <c r="H65" s="447"/>
      <c r="I65" s="372">
        <v>-39477</v>
      </c>
      <c r="J65" s="369"/>
      <c r="K65" s="372">
        <v>35278</v>
      </c>
    </row>
    <row r="66" spans="1:11" ht="6.75" customHeight="1" thickTop="1">
      <c r="A66" s="370"/>
      <c r="B66" s="369"/>
      <c r="C66" s="369"/>
      <c r="D66" s="369"/>
      <c r="E66" s="411"/>
      <c r="G66" s="411"/>
      <c r="H66" s="447"/>
      <c r="I66" s="373"/>
      <c r="J66" s="369"/>
      <c r="K66" s="373"/>
    </row>
    <row r="67" spans="1:11">
      <c r="A67" s="370"/>
      <c r="B67" s="375"/>
      <c r="C67" s="376"/>
      <c r="D67" s="376"/>
      <c r="E67" s="411"/>
      <c r="G67" s="411"/>
      <c r="H67" s="434"/>
      <c r="I67" s="660" t="s">
        <v>632</v>
      </c>
      <c r="J67" s="661"/>
      <c r="K67" s="662"/>
    </row>
    <row r="68" spans="1:11" ht="4.5" customHeight="1">
      <c r="A68" s="370"/>
      <c r="B68" s="369"/>
      <c r="C68" s="369"/>
      <c r="D68" s="369"/>
      <c r="E68" s="411"/>
      <c r="G68" s="411"/>
      <c r="H68" s="96"/>
      <c r="I68" s="96"/>
      <c r="J68" s="96"/>
      <c r="K68" s="96"/>
    </row>
    <row r="69" spans="1:11" ht="12.75" thickBot="1">
      <c r="A69" s="370"/>
      <c r="B69" s="375" t="s">
        <v>760</v>
      </c>
      <c r="C69" s="377"/>
      <c r="D69" s="377"/>
      <c r="E69" s="411"/>
      <c r="G69" s="411"/>
      <c r="H69" s="447"/>
      <c r="I69" s="372">
        <v>493275.54384069151</v>
      </c>
      <c r="J69" s="369"/>
      <c r="K69" s="372">
        <v>515114.67955252423</v>
      </c>
    </row>
    <row r="70" spans="1:11" ht="4.5" customHeight="1" thickTop="1">
      <c r="A70" s="370"/>
      <c r="B70" s="371"/>
      <c r="C70" s="371"/>
      <c r="D70" s="371"/>
      <c r="E70" s="411"/>
      <c r="G70" s="411"/>
      <c r="H70" s="447"/>
      <c r="I70" s="374"/>
      <c r="J70" s="369"/>
      <c r="K70" s="374"/>
    </row>
    <row r="71" spans="1:11">
      <c r="A71" s="370"/>
      <c r="C71" s="371"/>
      <c r="D71" s="371"/>
      <c r="E71" s="411"/>
      <c r="G71" s="411"/>
      <c r="H71" s="434"/>
      <c r="I71" s="660" t="s">
        <v>667</v>
      </c>
      <c r="J71" s="661"/>
      <c r="K71" s="662"/>
    </row>
    <row r="72" spans="1:11" ht="12.75" thickBot="1">
      <c r="A72" s="370"/>
      <c r="B72" s="382" t="s">
        <v>838</v>
      </c>
      <c r="C72" s="371"/>
      <c r="D72" s="371"/>
      <c r="E72" s="411"/>
      <c r="G72" s="411"/>
      <c r="H72" s="447"/>
      <c r="I72" s="378">
        <v>-0.08</v>
      </c>
      <c r="J72" s="369"/>
      <c r="K72" s="378">
        <v>7.0000000000000007E-2</v>
      </c>
    </row>
    <row r="73" spans="1:11" ht="12.75" thickTop="1"/>
  </sheetData>
  <mergeCells count="10">
    <mergeCell ref="I14:K14"/>
    <mergeCell ref="I3:K3"/>
    <mergeCell ref="B9:K10"/>
    <mergeCell ref="I71:K71"/>
    <mergeCell ref="B35:K42"/>
    <mergeCell ref="I61:K61"/>
    <mergeCell ref="I62:K62"/>
    <mergeCell ref="I63:K63"/>
    <mergeCell ref="I67:K67"/>
    <mergeCell ref="B49:K58"/>
  </mergeCells>
  <printOptions horizontalCentered="1"/>
  <pageMargins left="0.75" right="0.5" top="0.5" bottom="0.25" header="0.5" footer="0.5"/>
  <pageSetup paperSize="9" scale="97" fitToWidth="12" fitToHeight="12" orientation="portrait" r:id="rId1"/>
  <headerFooter alignWithMargins="0">
    <oddFooter>&amp;C10 of 11</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HC86"/>
  <sheetViews>
    <sheetView tabSelected="1" view="pageBreakPreview" topLeftCell="A41" zoomScaleSheetLayoutView="100" workbookViewId="0">
      <selection activeCell="I73" sqref="I73"/>
    </sheetView>
  </sheetViews>
  <sheetFormatPr defaultRowHeight="12"/>
  <cols>
    <col min="1" max="1" width="3.625" style="170" customWidth="1"/>
    <col min="2" max="2" width="3.625" style="411" customWidth="1"/>
    <col min="3" max="3" width="25.375" style="411" customWidth="1"/>
    <col min="4" max="4" width="7" style="411" customWidth="1"/>
    <col min="5" max="5" width="5" style="415" customWidth="1"/>
    <col min="6" max="6" width="0.875" style="411" customWidth="1"/>
    <col min="7" max="7" width="3.125" style="415" customWidth="1"/>
    <col min="8" max="8" width="0.5" style="94" customWidth="1"/>
    <col min="9" max="9" width="15.5" style="415" customWidth="1"/>
    <col min="10" max="10" width="0.5" style="411" customWidth="1"/>
    <col min="11" max="11" width="16.75" style="415" customWidth="1"/>
    <col min="12" max="16384" width="9" style="411"/>
  </cols>
  <sheetData>
    <row r="1" spans="1:11" ht="15.75" customHeight="1">
      <c r="A1" s="412">
        <v>14</v>
      </c>
      <c r="B1" s="14" t="s">
        <v>37</v>
      </c>
      <c r="C1" s="92"/>
      <c r="D1" s="306"/>
      <c r="E1" s="92"/>
      <c r="F1" s="306"/>
      <c r="G1" s="92"/>
      <c r="H1" s="92"/>
      <c r="I1" s="449"/>
      <c r="J1" s="449"/>
      <c r="K1" s="449"/>
    </row>
    <row r="2" spans="1:11" ht="12" customHeight="1">
      <c r="A2" s="91"/>
      <c r="B2" s="665" t="s">
        <v>762</v>
      </c>
      <c r="C2" s="665"/>
      <c r="D2" s="665"/>
      <c r="E2" s="665"/>
      <c r="F2" s="665"/>
      <c r="G2" s="665"/>
      <c r="H2" s="665"/>
      <c r="I2" s="665"/>
      <c r="J2" s="665"/>
      <c r="K2" s="649"/>
    </row>
    <row r="3" spans="1:11" ht="12" customHeight="1">
      <c r="A3" s="91"/>
      <c r="B3" s="665"/>
      <c r="C3" s="665"/>
      <c r="D3" s="665"/>
      <c r="E3" s="665"/>
      <c r="F3" s="665"/>
      <c r="G3" s="665"/>
      <c r="H3" s="665"/>
      <c r="I3" s="665"/>
      <c r="J3" s="665"/>
      <c r="K3" s="649"/>
    </row>
    <row r="4" spans="1:11" ht="12" customHeight="1">
      <c r="A4" s="91"/>
      <c r="B4" s="665"/>
      <c r="C4" s="665"/>
      <c r="D4" s="665"/>
      <c r="E4" s="665"/>
      <c r="F4" s="665"/>
      <c r="G4" s="665"/>
      <c r="H4" s="665"/>
      <c r="I4" s="665"/>
      <c r="J4" s="665"/>
      <c r="K4" s="649"/>
    </row>
    <row r="5" spans="1:11" ht="25.5" customHeight="1">
      <c r="A5" s="91"/>
      <c r="B5" s="665"/>
      <c r="C5" s="665"/>
      <c r="D5" s="665"/>
      <c r="E5" s="665"/>
      <c r="F5" s="665"/>
      <c r="G5" s="665"/>
      <c r="H5" s="665"/>
      <c r="I5" s="665"/>
      <c r="J5" s="665"/>
      <c r="K5" s="649"/>
    </row>
    <row r="6" spans="1:11" ht="3" customHeight="1">
      <c r="A6" s="91"/>
      <c r="B6" s="523"/>
      <c r="C6" s="523"/>
      <c r="D6" s="524"/>
      <c r="E6" s="523"/>
      <c r="F6" s="524"/>
      <c r="G6" s="523"/>
      <c r="H6" s="523"/>
      <c r="I6" s="525"/>
      <c r="J6" s="525"/>
      <c r="K6" s="489"/>
    </row>
    <row r="7" spans="1:11" ht="12" customHeight="1">
      <c r="A7" s="91"/>
      <c r="B7" s="659" t="s">
        <v>763</v>
      </c>
      <c r="C7" s="649"/>
      <c r="D7" s="649"/>
      <c r="E7" s="649"/>
      <c r="F7" s="649"/>
      <c r="G7" s="649"/>
      <c r="H7" s="649"/>
      <c r="I7" s="649"/>
      <c r="J7" s="649"/>
      <c r="K7" s="649"/>
    </row>
    <row r="8" spans="1:11" ht="12" customHeight="1">
      <c r="A8" s="91"/>
      <c r="B8" s="649"/>
      <c r="C8" s="649"/>
      <c r="D8" s="649"/>
      <c r="E8" s="649"/>
      <c r="F8" s="649"/>
      <c r="G8" s="649"/>
      <c r="H8" s="649"/>
      <c r="I8" s="649"/>
      <c r="J8" s="649"/>
      <c r="K8" s="649"/>
    </row>
    <row r="9" spans="1:11" ht="12" customHeight="1">
      <c r="A9" s="91"/>
      <c r="B9" s="659" t="s">
        <v>820</v>
      </c>
      <c r="C9" s="649"/>
      <c r="D9" s="649"/>
      <c r="E9" s="649"/>
      <c r="F9" s="649"/>
      <c r="G9" s="649"/>
      <c r="H9" s="649"/>
      <c r="I9" s="649"/>
      <c r="J9" s="649"/>
      <c r="K9" s="649"/>
    </row>
    <row r="10" spans="1:11" ht="12" customHeight="1">
      <c r="A10" s="91"/>
      <c r="B10" s="649"/>
      <c r="C10" s="649"/>
      <c r="D10" s="649"/>
      <c r="E10" s="649"/>
      <c r="F10" s="649"/>
      <c r="G10" s="649"/>
      <c r="H10" s="649"/>
      <c r="I10" s="649"/>
      <c r="J10" s="649"/>
      <c r="K10" s="649"/>
    </row>
    <row r="11" spans="1:11" ht="6" customHeight="1">
      <c r="A11" s="91"/>
      <c r="B11" s="523"/>
      <c r="C11" s="523"/>
      <c r="D11" s="524"/>
      <c r="E11" s="523"/>
      <c r="F11" s="524"/>
      <c r="G11" s="523"/>
      <c r="H11" s="523"/>
      <c r="I11" s="525"/>
      <c r="J11" s="525"/>
      <c r="K11" s="489"/>
    </row>
    <row r="12" spans="1:11" ht="12" customHeight="1">
      <c r="A12" s="91"/>
      <c r="B12" s="658" t="s">
        <v>764</v>
      </c>
      <c r="C12" s="649"/>
      <c r="D12" s="649"/>
      <c r="E12" s="649"/>
      <c r="F12" s="649"/>
      <c r="G12" s="649"/>
      <c r="H12" s="649"/>
      <c r="I12" s="649"/>
      <c r="J12" s="649"/>
      <c r="K12" s="649"/>
    </row>
    <row r="13" spans="1:11" ht="12" customHeight="1">
      <c r="A13" s="91"/>
      <c r="B13" s="649"/>
      <c r="C13" s="649"/>
      <c r="D13" s="649"/>
      <c r="E13" s="649"/>
      <c r="F13" s="649"/>
      <c r="G13" s="649"/>
      <c r="H13" s="649"/>
      <c r="I13" s="649"/>
      <c r="J13" s="649"/>
      <c r="K13" s="649"/>
    </row>
    <row r="14" spans="1:11" ht="12" customHeight="1">
      <c r="A14" s="91"/>
      <c r="B14" s="289" t="s">
        <v>761</v>
      </c>
      <c r="C14" s="520"/>
      <c r="D14" s="521"/>
      <c r="E14" s="522"/>
      <c r="F14" s="522"/>
      <c r="G14" s="92"/>
      <c r="H14" s="92"/>
      <c r="I14" s="489"/>
      <c r="J14" s="489"/>
      <c r="K14" s="489"/>
    </row>
    <row r="15" spans="1:11" ht="12" customHeight="1">
      <c r="A15" s="293"/>
      <c r="B15" s="449"/>
      <c r="C15" s="449"/>
      <c r="D15" s="449"/>
      <c r="E15" s="449"/>
      <c r="F15" s="449"/>
      <c r="G15" s="449"/>
      <c r="H15" s="449"/>
      <c r="I15" s="512" t="s">
        <v>798</v>
      </c>
      <c r="J15" s="511"/>
      <c r="K15" s="512" t="s">
        <v>682</v>
      </c>
    </row>
    <row r="16" spans="1:11" ht="12" customHeight="1">
      <c r="A16" s="293"/>
      <c r="B16" s="294" t="s">
        <v>297</v>
      </c>
      <c r="C16" s="449"/>
      <c r="D16" s="449"/>
      <c r="E16" s="430"/>
      <c r="F16" s="430"/>
      <c r="G16" s="430"/>
      <c r="H16" s="430"/>
      <c r="I16" s="664" t="s">
        <v>797</v>
      </c>
      <c r="J16" s="664"/>
      <c r="K16" s="664"/>
    </row>
    <row r="17" spans="1:11" ht="12" customHeight="1">
      <c r="A17" s="293"/>
      <c r="B17" s="449"/>
      <c r="C17" s="449"/>
      <c r="D17" s="449"/>
      <c r="E17" s="430"/>
      <c r="F17" s="430"/>
      <c r="G17" s="430"/>
      <c r="H17" s="430"/>
      <c r="I17" s="664" t="s">
        <v>403</v>
      </c>
      <c r="J17" s="664"/>
      <c r="K17" s="664"/>
    </row>
    <row r="18" spans="1:11" ht="12" customHeight="1">
      <c r="A18" s="293"/>
      <c r="B18" s="294" t="s">
        <v>620</v>
      </c>
      <c r="C18" s="449"/>
      <c r="D18" s="449"/>
      <c r="E18" s="432"/>
      <c r="F18" s="432"/>
      <c r="G18" s="432"/>
      <c r="H18" s="430"/>
      <c r="I18" s="642" t="s">
        <v>529</v>
      </c>
      <c r="J18" s="642"/>
      <c r="K18" s="642"/>
    </row>
    <row r="19" spans="1:11" ht="12" hidden="1" customHeight="1">
      <c r="A19" s="293"/>
      <c r="B19" s="295" t="s">
        <v>670</v>
      </c>
      <c r="C19" s="449"/>
      <c r="D19" s="449"/>
      <c r="E19" s="432"/>
      <c r="F19" s="432"/>
      <c r="G19" s="432"/>
      <c r="H19" s="430"/>
      <c r="I19" s="139">
        <v>0</v>
      </c>
      <c r="J19" s="139"/>
      <c r="K19" s="139">
        <v>0</v>
      </c>
    </row>
    <row r="20" spans="1:11" ht="12" customHeight="1">
      <c r="A20" s="293"/>
      <c r="B20" s="295" t="s">
        <v>168</v>
      </c>
      <c r="C20" s="449"/>
      <c r="D20" s="449"/>
      <c r="E20" s="432"/>
      <c r="F20" s="432"/>
      <c r="G20" s="432"/>
      <c r="H20" s="430"/>
      <c r="I20" s="139">
        <v>93674</v>
      </c>
      <c r="J20" s="139"/>
      <c r="K20" s="139">
        <v>25013</v>
      </c>
    </row>
    <row r="21" spans="1:11" ht="12" customHeight="1">
      <c r="A21" s="293"/>
      <c r="B21" s="295" t="s">
        <v>566</v>
      </c>
      <c r="C21" s="449"/>
      <c r="D21" s="449"/>
      <c r="E21" s="432"/>
      <c r="F21" s="432"/>
      <c r="G21" s="432"/>
      <c r="H21" s="430"/>
      <c r="I21" s="139">
        <v>15213</v>
      </c>
      <c r="J21" s="139"/>
      <c r="K21" s="139">
        <v>4062</v>
      </c>
    </row>
    <row r="22" spans="1:11" ht="12" customHeight="1">
      <c r="A22" s="293"/>
      <c r="B22" s="295" t="s">
        <v>766</v>
      </c>
      <c r="C22" s="489"/>
      <c r="D22" s="489"/>
      <c r="E22" s="432"/>
      <c r="F22" s="432"/>
      <c r="G22" s="432"/>
      <c r="H22" s="430"/>
      <c r="I22" s="139"/>
      <c r="J22" s="139"/>
      <c r="K22" s="139"/>
    </row>
    <row r="23" spans="1:11" ht="12" customHeight="1">
      <c r="A23" s="293"/>
      <c r="B23" s="295" t="s">
        <v>767</v>
      </c>
      <c r="C23" s="489"/>
      <c r="D23" s="489"/>
      <c r="E23" s="432"/>
      <c r="F23" s="432"/>
      <c r="G23" s="432"/>
      <c r="H23" s="430"/>
      <c r="I23" s="139">
        <v>1765</v>
      </c>
      <c r="J23" s="139"/>
      <c r="K23" s="139">
        <v>0</v>
      </c>
    </row>
    <row r="24" spans="1:11" ht="5.25" customHeight="1">
      <c r="A24" s="293"/>
      <c r="B24" s="295"/>
      <c r="C24" s="449"/>
      <c r="D24" s="449"/>
      <c r="E24" s="432"/>
      <c r="F24" s="432"/>
      <c r="G24" s="432"/>
      <c r="H24" s="430"/>
      <c r="I24" s="139"/>
      <c r="J24" s="137"/>
      <c r="K24" s="139"/>
    </row>
    <row r="25" spans="1:11" ht="12" customHeight="1">
      <c r="A25" s="293"/>
      <c r="B25" s="427" t="s">
        <v>671</v>
      </c>
      <c r="C25" s="449"/>
      <c r="D25" s="449"/>
      <c r="E25" s="432"/>
      <c r="F25" s="432"/>
      <c r="G25" s="432"/>
      <c r="H25" s="430"/>
      <c r="I25" s="137"/>
      <c r="J25" s="137"/>
      <c r="K25" s="137"/>
    </row>
    <row r="26" spans="1:11" ht="12" customHeight="1">
      <c r="A26" s="293"/>
      <c r="B26" s="295" t="s">
        <v>848</v>
      </c>
      <c r="C26" s="449"/>
      <c r="D26" s="449"/>
      <c r="E26" s="432"/>
      <c r="F26" s="432"/>
      <c r="G26" s="432"/>
      <c r="H26" s="430"/>
      <c r="I26" s="137">
        <v>4469</v>
      </c>
      <c r="J26" s="137"/>
      <c r="K26" s="137">
        <v>1500</v>
      </c>
    </row>
    <row r="27" spans="1:11" ht="12" customHeight="1">
      <c r="A27" s="293"/>
      <c r="B27" s="295" t="s">
        <v>768</v>
      </c>
      <c r="C27" s="489"/>
      <c r="D27" s="489"/>
      <c r="E27" s="432"/>
      <c r="F27" s="432"/>
      <c r="G27" s="432"/>
      <c r="H27" s="430"/>
      <c r="I27" s="137">
        <v>625</v>
      </c>
      <c r="J27" s="137"/>
      <c r="K27" s="137">
        <v>215</v>
      </c>
    </row>
    <row r="28" spans="1:11" ht="12" customHeight="1">
      <c r="A28" s="293"/>
      <c r="B28" s="83" t="s">
        <v>677</v>
      </c>
      <c r="C28" s="449"/>
      <c r="D28" s="449"/>
      <c r="E28" s="432"/>
      <c r="F28" s="432"/>
      <c r="G28" s="432"/>
      <c r="H28" s="430"/>
      <c r="I28" s="137">
        <v>83</v>
      </c>
      <c r="J28" s="137"/>
      <c r="K28" s="137">
        <v>28</v>
      </c>
    </row>
    <row r="29" spans="1:11" ht="4.5" customHeight="1">
      <c r="A29" s="293"/>
      <c r="B29" s="295"/>
      <c r="C29" s="489"/>
      <c r="D29" s="489"/>
      <c r="E29" s="432"/>
      <c r="F29" s="432"/>
      <c r="G29" s="432"/>
      <c r="H29" s="430"/>
      <c r="I29" s="139"/>
      <c r="J29" s="137"/>
      <c r="K29" s="139"/>
    </row>
    <row r="30" spans="1:11" ht="12" customHeight="1">
      <c r="A30" s="293"/>
      <c r="B30" s="294" t="s">
        <v>45</v>
      </c>
      <c r="C30" s="449"/>
      <c r="D30" s="449"/>
      <c r="E30" s="432"/>
      <c r="F30" s="432"/>
      <c r="G30" s="432"/>
      <c r="H30" s="430"/>
      <c r="I30" s="139"/>
      <c r="J30" s="137"/>
      <c r="K30" s="139"/>
    </row>
    <row r="31" spans="1:11" s="39" customFormat="1" ht="12" customHeight="1">
      <c r="A31" s="293"/>
      <c r="B31" s="295" t="s">
        <v>851</v>
      </c>
      <c r="C31" s="489"/>
      <c r="D31" s="449"/>
      <c r="E31" s="432"/>
      <c r="F31" s="432"/>
      <c r="G31" s="432"/>
      <c r="H31" s="430"/>
      <c r="I31" s="139">
        <v>4675</v>
      </c>
      <c r="J31" s="137"/>
      <c r="K31" s="139">
        <v>50</v>
      </c>
    </row>
    <row r="32" spans="1:11" ht="12" customHeight="1">
      <c r="A32" s="293"/>
      <c r="B32" s="295" t="s">
        <v>852</v>
      </c>
      <c r="C32" s="489"/>
      <c r="D32" s="449"/>
      <c r="E32" s="432"/>
      <c r="F32" s="432"/>
      <c r="G32" s="432"/>
      <c r="H32" s="430"/>
      <c r="I32" s="139">
        <v>3291.07827</v>
      </c>
      <c r="J32" s="137"/>
      <c r="K32" s="139">
        <v>500.07826999999997</v>
      </c>
    </row>
    <row r="33" spans="1:11" ht="4.5" customHeight="1">
      <c r="A33" s="293"/>
      <c r="B33" s="295"/>
      <c r="C33" s="449"/>
      <c r="D33" s="449"/>
      <c r="E33" s="432"/>
      <c r="F33" s="432"/>
      <c r="G33" s="432"/>
      <c r="H33" s="430"/>
      <c r="I33" s="137"/>
      <c r="J33" s="137"/>
      <c r="K33" s="137"/>
    </row>
    <row r="34" spans="1:11" ht="3.75" customHeight="1">
      <c r="A34" s="293"/>
      <c r="B34" s="295"/>
      <c r="C34" s="449"/>
      <c r="D34" s="449"/>
      <c r="E34" s="137"/>
      <c r="F34" s="137"/>
      <c r="G34" s="137"/>
      <c r="H34" s="137"/>
      <c r="I34" s="137"/>
      <c r="J34" s="137"/>
      <c r="K34" s="432"/>
    </row>
    <row r="35" spans="1:11" ht="12" customHeight="1">
      <c r="A35" s="293"/>
      <c r="B35" s="295"/>
      <c r="C35" s="449"/>
      <c r="D35" s="80"/>
      <c r="E35" s="296"/>
      <c r="F35" s="25"/>
      <c r="G35" s="296"/>
      <c r="H35" s="80"/>
      <c r="I35" s="620" t="s">
        <v>805</v>
      </c>
      <c r="J35" s="456"/>
      <c r="K35" s="487" t="s">
        <v>657</v>
      </c>
    </row>
    <row r="36" spans="1:11" ht="12" customHeight="1">
      <c r="A36" s="293"/>
      <c r="B36" s="294" t="s">
        <v>555</v>
      </c>
      <c r="C36" s="449"/>
      <c r="D36" s="80"/>
      <c r="E36" s="666"/>
      <c r="F36" s="666"/>
      <c r="G36" s="666"/>
      <c r="H36" s="80"/>
      <c r="I36" s="20" t="s">
        <v>403</v>
      </c>
      <c r="J36" s="456"/>
      <c r="K36" s="20" t="s">
        <v>404</v>
      </c>
    </row>
    <row r="37" spans="1:11" ht="12" customHeight="1">
      <c r="A37" s="293"/>
      <c r="B37" s="294"/>
      <c r="C37" s="449"/>
      <c r="D37" s="80"/>
      <c r="E37" s="297"/>
      <c r="F37" s="297"/>
      <c r="G37" s="297"/>
      <c r="H37" s="80"/>
      <c r="I37" s="642" t="s">
        <v>106</v>
      </c>
      <c r="J37" s="642"/>
      <c r="K37" s="642"/>
    </row>
    <row r="38" spans="1:11" ht="12" customHeight="1">
      <c r="A38" s="293"/>
      <c r="B38" s="294" t="s">
        <v>50</v>
      </c>
      <c r="C38" s="449"/>
      <c r="D38" s="80"/>
      <c r="E38" s="297"/>
      <c r="F38" s="297"/>
      <c r="G38" s="297"/>
      <c r="H38" s="80"/>
      <c r="I38" s="298"/>
      <c r="J38" s="298"/>
      <c r="K38" s="432"/>
    </row>
    <row r="39" spans="1:11" ht="12" customHeight="1">
      <c r="A39" s="293"/>
      <c r="B39" s="295" t="s">
        <v>676</v>
      </c>
      <c r="C39" s="449"/>
      <c r="D39" s="80"/>
      <c r="E39" s="139"/>
      <c r="F39" s="139"/>
      <c r="G39" s="139"/>
      <c r="H39" s="80"/>
      <c r="I39" s="139">
        <v>1009258.5298100001</v>
      </c>
      <c r="J39" s="139"/>
      <c r="K39" s="139">
        <v>1029303</v>
      </c>
    </row>
    <row r="40" spans="1:11" ht="12" customHeight="1">
      <c r="A40" s="293"/>
      <c r="B40" s="295" t="s">
        <v>672</v>
      </c>
      <c r="C40" s="449"/>
      <c r="D40" s="80"/>
      <c r="E40" s="139"/>
      <c r="F40" s="139"/>
      <c r="G40" s="139"/>
      <c r="H40" s="80"/>
      <c r="I40" s="139">
        <v>8618</v>
      </c>
      <c r="J40" s="139"/>
      <c r="K40" s="139">
        <v>10518</v>
      </c>
    </row>
    <row r="41" spans="1:11" ht="12" customHeight="1">
      <c r="A41" s="293"/>
      <c r="B41" s="295" t="s">
        <v>673</v>
      </c>
      <c r="C41" s="489"/>
      <c r="D41" s="80"/>
      <c r="E41" s="139"/>
      <c r="F41" s="139"/>
      <c r="G41" s="139"/>
      <c r="H41" s="80"/>
      <c r="I41" s="139">
        <v>1378</v>
      </c>
      <c r="J41" s="139"/>
      <c r="K41" s="139">
        <v>1830</v>
      </c>
    </row>
    <row r="42" spans="1:11" ht="12" customHeight="1">
      <c r="A42" s="293"/>
      <c r="B42" s="295" t="s">
        <v>792</v>
      </c>
      <c r="C42" s="489"/>
      <c r="D42" s="80"/>
      <c r="E42" s="139"/>
      <c r="F42" s="139"/>
      <c r="G42" s="139"/>
      <c r="H42" s="80"/>
      <c r="I42" s="139"/>
      <c r="J42" s="139"/>
      <c r="K42" s="139"/>
    </row>
    <row r="43" spans="1:11" ht="12" customHeight="1">
      <c r="A43" s="293"/>
      <c r="B43" s="295" t="s">
        <v>767</v>
      </c>
      <c r="C43" s="489"/>
      <c r="D43" s="80"/>
      <c r="E43" s="139"/>
      <c r="F43" s="139"/>
      <c r="G43" s="139"/>
      <c r="H43" s="80"/>
      <c r="I43" s="139">
        <v>432</v>
      </c>
      <c r="J43" s="139"/>
      <c r="K43" s="139">
        <v>0</v>
      </c>
    </row>
    <row r="44" spans="1:11" ht="12" customHeight="1">
      <c r="A44" s="293"/>
      <c r="B44" s="295" t="s">
        <v>674</v>
      </c>
      <c r="C44" s="489"/>
      <c r="D44" s="80"/>
      <c r="E44" s="139"/>
      <c r="F44" s="139"/>
      <c r="G44" s="139"/>
      <c r="H44" s="80"/>
      <c r="I44" s="139">
        <v>5000</v>
      </c>
      <c r="J44" s="139"/>
      <c r="K44" s="139">
        <v>5000</v>
      </c>
    </row>
    <row r="45" spans="1:11" ht="12" customHeight="1">
      <c r="A45" s="293"/>
      <c r="B45" s="295" t="s">
        <v>675</v>
      </c>
      <c r="C45" s="489"/>
      <c r="D45" s="80"/>
      <c r="E45" s="139"/>
      <c r="F45" s="139"/>
      <c r="G45" s="139"/>
      <c r="H45" s="80"/>
      <c r="I45" s="139">
        <v>2645</v>
      </c>
      <c r="J45" s="139"/>
      <c r="K45" s="139">
        <v>2645</v>
      </c>
    </row>
    <row r="46" spans="1:11" ht="3.75" customHeight="1">
      <c r="A46" s="293"/>
      <c r="B46" s="16"/>
      <c r="C46" s="449"/>
      <c r="D46" s="80"/>
      <c r="E46" s="139"/>
      <c r="F46" s="139"/>
      <c r="G46" s="139"/>
      <c r="H46" s="80"/>
      <c r="I46" s="139"/>
      <c r="J46" s="139"/>
      <c r="K46" s="139"/>
    </row>
    <row r="47" spans="1:11" ht="12" customHeight="1">
      <c r="A47" s="293"/>
      <c r="B47" s="427" t="s">
        <v>671</v>
      </c>
      <c r="C47" s="446"/>
      <c r="D47" s="299"/>
      <c r="E47" s="139"/>
      <c r="F47" s="139"/>
      <c r="G47" s="139"/>
      <c r="H47" s="299"/>
      <c r="I47" s="139"/>
      <c r="J47" s="139"/>
      <c r="K47" s="139"/>
    </row>
    <row r="48" spans="1:11" ht="12" customHeight="1">
      <c r="A48" s="293"/>
      <c r="B48" s="476" t="s">
        <v>787</v>
      </c>
      <c r="C48" s="536"/>
      <c r="D48" s="299"/>
      <c r="E48" s="139"/>
      <c r="F48" s="139"/>
      <c r="G48" s="139"/>
      <c r="H48" s="299"/>
      <c r="I48" s="139">
        <v>516</v>
      </c>
      <c r="J48" s="139"/>
      <c r="K48" s="139">
        <v>432</v>
      </c>
    </row>
    <row r="49" spans="1:11" ht="12" customHeight="1">
      <c r="A49" s="293"/>
      <c r="B49" s="476" t="s">
        <v>645</v>
      </c>
      <c r="C49" s="536"/>
      <c r="D49" s="299"/>
      <c r="E49" s="139"/>
      <c r="F49" s="139"/>
      <c r="G49" s="139"/>
      <c r="H49" s="299"/>
      <c r="I49" s="139">
        <v>72</v>
      </c>
      <c r="J49" s="139"/>
      <c r="K49" s="139">
        <v>0</v>
      </c>
    </row>
    <row r="50" spans="1:11" ht="12" customHeight="1">
      <c r="A50" s="293"/>
      <c r="B50" s="476" t="s">
        <v>677</v>
      </c>
      <c r="C50" s="536"/>
      <c r="D50" s="299"/>
      <c r="E50" s="139"/>
      <c r="F50" s="139"/>
      <c r="G50" s="139"/>
      <c r="H50" s="299"/>
      <c r="I50" s="139">
        <v>0</v>
      </c>
      <c r="J50" s="139"/>
      <c r="K50" s="139">
        <v>90</v>
      </c>
    </row>
    <row r="51" spans="1:11" ht="3" customHeight="1">
      <c r="A51" s="293"/>
      <c r="B51" s="294" t="s">
        <v>381</v>
      </c>
      <c r="C51" s="449"/>
      <c r="D51" s="299"/>
      <c r="E51" s="139"/>
      <c r="F51" s="139"/>
      <c r="G51" s="139"/>
      <c r="H51" s="299"/>
      <c r="I51" s="137"/>
      <c r="J51" s="137"/>
      <c r="K51" s="137"/>
    </row>
    <row r="52" spans="1:11" ht="12" customHeight="1">
      <c r="A52" s="293"/>
      <c r="B52" s="294" t="s">
        <v>45</v>
      </c>
      <c r="C52" s="449"/>
      <c r="D52" s="299"/>
      <c r="E52" s="139"/>
      <c r="F52" s="139"/>
      <c r="G52" s="139"/>
      <c r="H52" s="299"/>
      <c r="I52" s="137"/>
      <c r="J52" s="137"/>
      <c r="K52" s="137"/>
    </row>
    <row r="53" spans="1:11" ht="12" customHeight="1">
      <c r="A53" s="293"/>
      <c r="B53" s="295" t="s">
        <v>853</v>
      </c>
      <c r="C53" s="449"/>
      <c r="D53" s="299"/>
      <c r="E53" s="139"/>
      <c r="F53" s="139"/>
      <c r="G53" s="139"/>
      <c r="H53" s="299"/>
      <c r="I53" s="137">
        <v>6902.3156138690001</v>
      </c>
      <c r="J53" s="137"/>
      <c r="K53" s="137">
        <v>5721</v>
      </c>
    </row>
    <row r="54" spans="1:11" ht="2.25" customHeight="1">
      <c r="A54" s="435"/>
      <c r="B54" s="435"/>
      <c r="C54" s="435"/>
      <c r="D54" s="432"/>
      <c r="E54" s="432"/>
      <c r="F54" s="432"/>
      <c r="G54" s="432"/>
      <c r="H54" s="430"/>
      <c r="I54" s="137"/>
      <c r="J54" s="137"/>
      <c r="K54" s="137"/>
    </row>
    <row r="55" spans="1:11" s="92" customFormat="1" ht="12" customHeight="1">
      <c r="A55" s="436">
        <v>15</v>
      </c>
      <c r="B55" s="80" t="s">
        <v>186</v>
      </c>
      <c r="C55" s="80"/>
      <c r="D55" s="80"/>
      <c r="E55" s="428"/>
      <c r="F55" s="428"/>
      <c r="G55" s="428"/>
      <c r="H55" s="428"/>
      <c r="I55" s="428"/>
      <c r="J55" s="428"/>
      <c r="K55" s="428"/>
    </row>
    <row r="56" spans="1:11" s="92" customFormat="1" ht="3.75" customHeight="1">
      <c r="A56" s="438"/>
      <c r="B56" s="446"/>
      <c r="C56" s="446"/>
      <c r="D56" s="446"/>
      <c r="E56" s="446"/>
      <c r="F56" s="446"/>
      <c r="G56" s="446"/>
      <c r="H56" s="446"/>
      <c r="I56" s="446"/>
      <c r="J56" s="446"/>
      <c r="K56" s="446"/>
    </row>
    <row r="57" spans="1:11" s="92" customFormat="1" ht="12" customHeight="1">
      <c r="A57" s="438"/>
      <c r="B57" s="657" t="s">
        <v>877</v>
      </c>
      <c r="C57" s="649"/>
      <c r="D57" s="649"/>
      <c r="E57" s="649"/>
      <c r="F57" s="649"/>
      <c r="G57" s="649"/>
      <c r="H57" s="649"/>
      <c r="I57" s="649"/>
      <c r="J57" s="649"/>
      <c r="K57" s="649"/>
    </row>
    <row r="58" spans="1:11" s="92" customFormat="1" ht="12" customHeight="1">
      <c r="A58" s="438"/>
      <c r="B58" s="649"/>
      <c r="C58" s="649"/>
      <c r="D58" s="649"/>
      <c r="E58" s="649"/>
      <c r="F58" s="649"/>
      <c r="G58" s="649"/>
      <c r="H58" s="649"/>
      <c r="I58" s="649"/>
      <c r="J58" s="649"/>
      <c r="K58" s="649"/>
    </row>
    <row r="59" spans="1:11" s="92" customFormat="1" ht="6" customHeight="1">
      <c r="A59" s="438"/>
      <c r="B59" s="446"/>
      <c r="C59" s="446"/>
      <c r="D59" s="446"/>
      <c r="E59" s="446"/>
      <c r="F59" s="446"/>
      <c r="G59" s="446"/>
      <c r="H59" s="446"/>
      <c r="I59" s="446"/>
      <c r="J59" s="446"/>
      <c r="K59" s="446"/>
    </row>
    <row r="60" spans="1:11" s="92" customFormat="1" ht="12" customHeight="1">
      <c r="A60" s="437">
        <v>16</v>
      </c>
      <c r="B60" s="75" t="s">
        <v>300</v>
      </c>
      <c r="C60" s="75"/>
      <c r="D60" s="75"/>
    </row>
    <row r="61" spans="1:11" s="92" customFormat="1" ht="1.5" customHeight="1">
      <c r="A61" s="438"/>
      <c r="B61" s="446"/>
      <c r="C61" s="446"/>
      <c r="D61" s="446"/>
      <c r="E61" s="446"/>
      <c r="F61" s="446"/>
      <c r="G61" s="446"/>
      <c r="H61" s="446"/>
      <c r="I61" s="446"/>
      <c r="J61" s="446"/>
      <c r="K61" s="446"/>
    </row>
    <row r="62" spans="1:11" s="92" customFormat="1" ht="12" customHeight="1">
      <c r="A62" s="437"/>
      <c r="B62" s="430" t="s">
        <v>633</v>
      </c>
    </row>
    <row r="63" spans="1:11" s="92" customFormat="1" ht="12" customHeight="1">
      <c r="A63" s="438"/>
      <c r="B63" s="446"/>
      <c r="C63" s="446"/>
      <c r="D63" s="446"/>
      <c r="E63" s="446"/>
      <c r="F63" s="446"/>
      <c r="G63" s="446"/>
      <c r="H63" s="446"/>
      <c r="I63" s="446"/>
      <c r="J63" s="446"/>
      <c r="K63" s="446"/>
    </row>
    <row r="64" spans="1:11" s="92" customFormat="1" ht="12" customHeight="1">
      <c r="A64" s="438"/>
      <c r="B64" s="446"/>
      <c r="C64" s="446"/>
      <c r="D64" s="446"/>
      <c r="E64" s="446"/>
      <c r="F64" s="446"/>
      <c r="G64" s="446"/>
      <c r="H64" s="446"/>
      <c r="I64" s="446"/>
      <c r="J64" s="446"/>
      <c r="K64" s="446"/>
    </row>
    <row r="65" spans="1:211" s="16" customFormat="1" ht="12" customHeight="1">
      <c r="A65" s="429" t="s">
        <v>870</v>
      </c>
      <c r="C65" s="15"/>
      <c r="D65" s="15"/>
      <c r="E65" s="15"/>
      <c r="F65" s="15"/>
      <c r="G65" s="15"/>
      <c r="H65" s="15"/>
      <c r="I65" s="15"/>
      <c r="J65" s="15"/>
      <c r="K65" s="1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row>
    <row r="66" spans="1:211" s="16" customFormat="1" ht="12" customHeight="1">
      <c r="A66" s="429" t="s">
        <v>871</v>
      </c>
      <c r="C66" s="15"/>
      <c r="D66" s="15"/>
      <c r="E66" s="15"/>
      <c r="F66" s="15"/>
      <c r="G66" s="15"/>
      <c r="H66" s="15"/>
      <c r="I66" s="15"/>
      <c r="J66" s="15"/>
      <c r="K66" s="1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row>
    <row r="67" spans="1:211" s="16" customFormat="1" ht="12" customHeight="1">
      <c r="A67" s="67"/>
      <c r="B67" s="42"/>
      <c r="C67" s="42"/>
      <c r="D67" s="15"/>
      <c r="E67" s="15"/>
      <c r="F67" s="15"/>
      <c r="G67" s="15"/>
      <c r="H67" s="15"/>
      <c r="I67" s="15"/>
      <c r="J67" s="15"/>
      <c r="K67" s="1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row>
    <row r="68" spans="1:211" s="16" customFormat="1" ht="12" customHeight="1">
      <c r="A68" s="67"/>
      <c r="B68" s="42"/>
      <c r="C68" s="42"/>
      <c r="D68" s="15"/>
      <c r="E68" s="15"/>
      <c r="F68" s="15"/>
      <c r="G68" s="15"/>
      <c r="H68" s="15"/>
      <c r="I68" s="15"/>
      <c r="J68" s="15"/>
      <c r="K68" s="1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row>
    <row r="69" spans="1:211" s="45" customFormat="1" ht="3.75" customHeight="1">
      <c r="A69" s="67"/>
      <c r="B69" s="43"/>
      <c r="C69" s="43"/>
      <c r="D69" s="43"/>
      <c r="E69" s="44"/>
      <c r="F69" s="43"/>
      <c r="G69" s="43"/>
      <c r="H69" s="43"/>
      <c r="I69" s="43"/>
      <c r="J69" s="43"/>
      <c r="K69" s="43"/>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row>
    <row r="70" spans="1:211" s="16" customFormat="1" ht="12" customHeight="1">
      <c r="A70" s="429" t="s">
        <v>872</v>
      </c>
      <c r="E70" s="17"/>
      <c r="F70" s="18"/>
      <c r="G70" s="18"/>
      <c r="H70" s="18"/>
      <c r="I70" s="18"/>
      <c r="J70" s="18"/>
      <c r="K70" s="18"/>
    </row>
    <row r="71" spans="1:211" ht="12" customHeight="1"/>
    <row r="72" spans="1:211" ht="12" customHeight="1"/>
    <row r="73" spans="1:211" ht="12" customHeight="1"/>
    <row r="74" spans="1:211" ht="12" customHeight="1"/>
    <row r="75" spans="1:211" ht="12" customHeight="1"/>
    <row r="76" spans="1:211" ht="12" customHeight="1"/>
    <row r="77" spans="1:211" ht="12" customHeight="1"/>
    <row r="78" spans="1:211" ht="12" customHeight="1"/>
    <row r="79" spans="1:211" ht="12" customHeight="1"/>
    <row r="80" spans="1:211" ht="12" customHeight="1"/>
    <row r="81" ht="12" customHeight="1"/>
    <row r="82" ht="12" customHeight="1"/>
    <row r="83" ht="12" customHeight="1"/>
    <row r="84" ht="12" customHeight="1"/>
    <row r="85" ht="12" customHeight="1"/>
    <row r="86" ht="12" customHeight="1"/>
  </sheetData>
  <mergeCells count="10">
    <mergeCell ref="B2:K5"/>
    <mergeCell ref="B7:K8"/>
    <mergeCell ref="B9:K10"/>
    <mergeCell ref="B12:K13"/>
    <mergeCell ref="B57:K58"/>
    <mergeCell ref="E36:G36"/>
    <mergeCell ref="I37:K37"/>
    <mergeCell ref="I18:K18"/>
    <mergeCell ref="I16:K16"/>
    <mergeCell ref="I17:K17"/>
  </mergeCells>
  <printOptions horizontalCentered="1"/>
  <pageMargins left="0.75" right="0.5" top="0.5" bottom="0.25" header="0.5" footer="0.5"/>
  <pageSetup paperSize="9" fitToWidth="12" fitToHeight="12" orientation="portrait" r:id="rId1"/>
  <headerFooter alignWithMargins="0">
    <oddFooter>&amp;C11 of 11</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35"/>
  <sheetViews>
    <sheetView topLeftCell="A13" workbookViewId="0">
      <selection activeCell="A280" sqref="A1:XFD1048576"/>
    </sheetView>
  </sheetViews>
  <sheetFormatPr defaultRowHeight="12.75"/>
  <cols>
    <col min="1" max="16384" width="9" style="387"/>
  </cols>
  <sheetData>
    <row r="35" ht="30.75" customHeight="1"/>
  </sheetData>
  <customSheetViews>
    <customSheetView guid="{84FBBE83-FF6F-4C76-A58E-D04643F715A5}" showPageBreaks="1" fitToPage="1" topLeftCell="A13">
      <selection activeCell="K26" sqref="K26"/>
      <pageMargins left="0.75" right="0.75" top="1" bottom="1" header="0.5" footer="0.5"/>
      <pageSetup scale="93" orientation="portrait" r:id="rId1"/>
      <headerFooter alignWithMargins="0"/>
    </customSheetView>
  </customSheetViews>
  <pageMargins left="0.75" right="0.75" top="1" bottom="1" header="0.5" footer="0.5"/>
  <pageSetup scale="9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sheetPr codeName="Sheet4">
    <tabColor indexed="11"/>
  </sheetPr>
  <dimension ref="A1:H52"/>
  <sheetViews>
    <sheetView view="pageBreakPreview" topLeftCell="A31" zoomScaleSheetLayoutView="100" workbookViewId="0">
      <selection activeCell="H57" sqref="H57"/>
    </sheetView>
  </sheetViews>
  <sheetFormatPr defaultRowHeight="12"/>
  <cols>
    <col min="1" max="1" width="5.125" style="16" customWidth="1"/>
    <col min="2" max="2" width="3.625" style="16" customWidth="1"/>
    <col min="3" max="3" width="41.625" style="16" customWidth="1"/>
    <col min="4" max="4" width="4.375" style="16" customWidth="1"/>
    <col min="5" max="5" width="5.625" style="17" customWidth="1"/>
    <col min="6" max="6" width="11.375" style="18" customWidth="1"/>
    <col min="7" max="7" width="0.5" style="16" customWidth="1"/>
    <col min="8" max="8" width="11.375" style="16" customWidth="1"/>
    <col min="9" max="16384" width="9" style="16"/>
  </cols>
  <sheetData>
    <row r="1" spans="1:8">
      <c r="A1" s="14" t="s">
        <v>653</v>
      </c>
      <c r="B1" s="14"/>
      <c r="C1" s="14"/>
      <c r="D1" s="14"/>
      <c r="E1" s="14"/>
      <c r="F1" s="14"/>
      <c r="G1" s="14"/>
      <c r="H1" s="14"/>
    </row>
    <row r="2" spans="1:8">
      <c r="A2" s="480" t="s">
        <v>648</v>
      </c>
      <c r="B2" s="14"/>
      <c r="C2" s="14"/>
      <c r="D2" s="14"/>
      <c r="E2" s="14"/>
      <c r="F2" s="14"/>
      <c r="G2" s="14"/>
      <c r="H2" s="14"/>
    </row>
    <row r="3" spans="1:8">
      <c r="A3" s="14" t="s">
        <v>794</v>
      </c>
      <c r="B3" s="14"/>
      <c r="C3" s="14"/>
      <c r="D3" s="14"/>
      <c r="E3" s="14"/>
      <c r="F3" s="14"/>
      <c r="G3" s="14"/>
      <c r="H3" s="14"/>
    </row>
    <row r="4" spans="1:8" ht="24">
      <c r="E4" s="250" t="s">
        <v>425</v>
      </c>
      <c r="F4" s="248" t="s">
        <v>795</v>
      </c>
      <c r="H4" s="249" t="s">
        <v>654</v>
      </c>
    </row>
    <row r="5" spans="1:8">
      <c r="E5" s="250"/>
      <c r="F5" s="20" t="s">
        <v>403</v>
      </c>
      <c r="G5" s="394"/>
      <c r="H5" s="20" t="s">
        <v>404</v>
      </c>
    </row>
    <row r="6" spans="1:8">
      <c r="E6" s="16"/>
      <c r="F6" s="146" t="s">
        <v>106</v>
      </c>
      <c r="G6" s="147"/>
      <c r="H6" s="147"/>
    </row>
    <row r="7" spans="1:8">
      <c r="A7" s="21" t="s">
        <v>426</v>
      </c>
      <c r="B7" s="21"/>
      <c r="C7" s="21"/>
      <c r="H7" s="391"/>
    </row>
    <row r="8" spans="1:8">
      <c r="A8" s="21"/>
      <c r="B8" s="21"/>
      <c r="C8" s="21"/>
    </row>
    <row r="9" spans="1:8">
      <c r="A9" s="16" t="s">
        <v>360</v>
      </c>
      <c r="B9" s="22"/>
      <c r="C9" s="22"/>
      <c r="E9" s="23">
        <v>5</v>
      </c>
      <c r="F9" s="24">
        <v>949708</v>
      </c>
      <c r="G9" s="25"/>
      <c r="H9" s="24">
        <v>1340436</v>
      </c>
    </row>
    <row r="10" spans="1:8">
      <c r="A10" s="16" t="s">
        <v>110</v>
      </c>
      <c r="B10" s="22"/>
      <c r="C10" s="22"/>
      <c r="E10" s="98">
        <v>6</v>
      </c>
      <c r="F10" s="27">
        <v>4239421</v>
      </c>
      <c r="G10" s="18"/>
      <c r="H10" s="27">
        <v>3163993</v>
      </c>
    </row>
    <row r="11" spans="1:8" hidden="1">
      <c r="A11" s="552" t="s">
        <v>647</v>
      </c>
      <c r="B11" s="553"/>
      <c r="C11" s="553"/>
      <c r="D11" s="552"/>
      <c r="E11" s="554"/>
      <c r="F11" s="555">
        <v>0</v>
      </c>
      <c r="G11" s="556"/>
      <c r="H11" s="555">
        <v>0</v>
      </c>
    </row>
    <row r="12" spans="1:8" hidden="1">
      <c r="A12" s="16" t="s">
        <v>523</v>
      </c>
      <c r="B12" s="22"/>
      <c r="C12" s="22"/>
      <c r="E12" s="98"/>
      <c r="F12" s="27">
        <v>0</v>
      </c>
      <c r="G12" s="18"/>
      <c r="H12" s="27">
        <v>0</v>
      </c>
    </row>
    <row r="13" spans="1:8">
      <c r="A13" s="16" t="s">
        <v>652</v>
      </c>
      <c r="B13" s="22"/>
      <c r="C13" s="22"/>
      <c r="E13" s="99">
        <v>7</v>
      </c>
      <c r="F13" s="27">
        <v>53693</v>
      </c>
      <c r="G13" s="18"/>
      <c r="H13" s="27">
        <v>10581</v>
      </c>
    </row>
    <row r="14" spans="1:8">
      <c r="A14" s="16" t="s">
        <v>655</v>
      </c>
      <c r="F14" s="27">
        <v>4126</v>
      </c>
      <c r="H14" s="27">
        <v>4879</v>
      </c>
    </row>
    <row r="15" spans="1:8">
      <c r="A15" s="94" t="s">
        <v>854</v>
      </c>
      <c r="B15" s="22"/>
      <c r="C15" s="22"/>
      <c r="E15" s="99"/>
      <c r="F15" s="29">
        <v>2600</v>
      </c>
      <c r="G15" s="18"/>
      <c r="H15" s="29">
        <v>2600</v>
      </c>
    </row>
    <row r="16" spans="1:8">
      <c r="A16" s="21" t="s">
        <v>310</v>
      </c>
      <c r="B16" s="21"/>
      <c r="C16" s="21"/>
      <c r="E16" s="23"/>
      <c r="F16" s="18">
        <v>5249548</v>
      </c>
      <c r="G16" s="18"/>
      <c r="H16" s="18">
        <v>4522489</v>
      </c>
    </row>
    <row r="17" spans="1:8">
      <c r="E17" s="392"/>
      <c r="F17" s="30"/>
      <c r="G17" s="18"/>
      <c r="H17" s="18"/>
    </row>
    <row r="18" spans="1:8">
      <c r="A18" s="21" t="s">
        <v>194</v>
      </c>
      <c r="B18" s="21"/>
      <c r="C18" s="21"/>
      <c r="E18" s="392"/>
      <c r="F18" s="30"/>
      <c r="G18" s="18"/>
      <c r="H18" s="18"/>
    </row>
    <row r="19" spans="1:8">
      <c r="A19" s="21"/>
      <c r="B19" s="21"/>
      <c r="C19" s="21"/>
      <c r="E19" s="392"/>
      <c r="F19" s="30"/>
      <c r="G19" s="18"/>
      <c r="H19" s="18"/>
    </row>
    <row r="20" spans="1:8" ht="5.25" customHeight="1">
      <c r="B20" s="22"/>
      <c r="C20" s="22"/>
      <c r="E20" s="99"/>
      <c r="F20" s="24"/>
      <c r="G20" s="25"/>
      <c r="H20" s="24"/>
    </row>
    <row r="21" spans="1:8" ht="12" customHeight="1">
      <c r="A21" s="16" t="s">
        <v>199</v>
      </c>
      <c r="B21" s="22"/>
      <c r="C21" s="22"/>
      <c r="E21" s="99">
        <v>8</v>
      </c>
      <c r="F21" s="27">
        <v>18073</v>
      </c>
      <c r="G21" s="25"/>
      <c r="H21" s="27">
        <v>19993</v>
      </c>
    </row>
    <row r="22" spans="1:8" ht="12" customHeight="1">
      <c r="A22" s="16" t="s">
        <v>630</v>
      </c>
      <c r="B22" s="22"/>
      <c r="C22" s="22"/>
      <c r="E22" s="99">
        <v>9</v>
      </c>
      <c r="F22" s="27">
        <v>588</v>
      </c>
      <c r="G22" s="25"/>
      <c r="H22" s="27">
        <v>522</v>
      </c>
    </row>
    <row r="23" spans="1:8">
      <c r="A23" s="16" t="s">
        <v>312</v>
      </c>
      <c r="B23" s="22"/>
      <c r="C23" s="22"/>
      <c r="E23" s="99"/>
      <c r="F23" s="27">
        <v>3517</v>
      </c>
      <c r="G23" s="25"/>
      <c r="H23" s="27">
        <v>475</v>
      </c>
    </row>
    <row r="24" spans="1:8">
      <c r="A24" s="16" t="s">
        <v>664</v>
      </c>
      <c r="B24" s="22"/>
      <c r="C24" s="22"/>
      <c r="E24" s="99"/>
      <c r="F24" s="27">
        <v>4455</v>
      </c>
      <c r="G24" s="25"/>
      <c r="H24" s="27">
        <v>372</v>
      </c>
    </row>
    <row r="25" spans="1:8">
      <c r="A25" s="16" t="s">
        <v>569</v>
      </c>
      <c r="F25" s="27">
        <v>120643</v>
      </c>
      <c r="H25" s="27">
        <v>127994</v>
      </c>
    </row>
    <row r="26" spans="1:8">
      <c r="A26" s="16" t="s">
        <v>192</v>
      </c>
      <c r="B26" s="22"/>
      <c r="C26" s="22"/>
      <c r="E26" s="99">
        <v>10</v>
      </c>
      <c r="F26" s="29">
        <v>23952</v>
      </c>
      <c r="G26" s="25"/>
      <c r="H26" s="29">
        <v>10641</v>
      </c>
    </row>
    <row r="27" spans="1:8">
      <c r="A27" s="32" t="s">
        <v>311</v>
      </c>
      <c r="B27" s="21"/>
      <c r="C27" s="21"/>
      <c r="E27" s="392"/>
      <c r="F27" s="18">
        <v>171228</v>
      </c>
      <c r="G27" s="18"/>
      <c r="H27" s="18">
        <v>159997</v>
      </c>
    </row>
    <row r="28" spans="1:8">
      <c r="A28" s="32"/>
      <c r="B28" s="21"/>
      <c r="C28" s="21"/>
      <c r="E28" s="392"/>
      <c r="G28" s="18"/>
      <c r="H28" s="18"/>
    </row>
    <row r="29" spans="1:8" ht="12.75" thickBot="1">
      <c r="A29" s="32" t="s">
        <v>195</v>
      </c>
      <c r="B29" s="21"/>
      <c r="C29" s="21"/>
      <c r="D29" s="26"/>
      <c r="E29" s="392"/>
      <c r="F29" s="33">
        <v>5078320</v>
      </c>
      <c r="G29" s="18"/>
      <c r="H29" s="33">
        <v>4362492</v>
      </c>
    </row>
    <row r="30" spans="1:8" ht="12.75" thickTop="1">
      <c r="A30" s="31"/>
      <c r="E30" s="392"/>
      <c r="F30" s="34"/>
      <c r="G30" s="18"/>
      <c r="H30" s="18"/>
    </row>
    <row r="31" spans="1:8" ht="12.75" thickBot="1">
      <c r="A31" s="32" t="s">
        <v>405</v>
      </c>
      <c r="B31" s="21"/>
      <c r="C31" s="21"/>
      <c r="E31" s="392"/>
      <c r="F31" s="118">
        <v>5078319.9253599998</v>
      </c>
      <c r="G31" s="18"/>
      <c r="H31" s="118">
        <v>4362492</v>
      </c>
    </row>
    <row r="32" spans="1:8" ht="12.75" thickTop="1">
      <c r="A32" s="32"/>
      <c r="B32" s="21"/>
      <c r="C32" s="58"/>
      <c r="E32" s="392"/>
      <c r="F32" s="58"/>
      <c r="G32" s="30"/>
      <c r="H32" s="58"/>
    </row>
    <row r="33" spans="1:8">
      <c r="A33" s="32" t="s">
        <v>173</v>
      </c>
      <c r="B33" s="21"/>
      <c r="C33" s="21"/>
      <c r="E33" s="99">
        <v>11</v>
      </c>
      <c r="G33" s="30"/>
      <c r="H33" s="58"/>
    </row>
    <row r="34" spans="1:8">
      <c r="A34" s="35"/>
      <c r="B34" s="22"/>
      <c r="C34" s="22"/>
      <c r="E34" s="90"/>
      <c r="F34" s="115"/>
      <c r="G34" s="115"/>
      <c r="H34" s="115"/>
    </row>
    <row r="35" spans="1:8">
      <c r="A35" s="35"/>
      <c r="B35" s="22"/>
      <c r="C35" s="22"/>
      <c r="E35" s="392"/>
      <c r="F35" s="623" t="s">
        <v>193</v>
      </c>
      <c r="G35" s="623"/>
      <c r="H35" s="623"/>
    </row>
    <row r="36" spans="1:8">
      <c r="A36" s="35"/>
      <c r="B36" s="22"/>
      <c r="C36" s="22"/>
      <c r="E36" s="392"/>
      <c r="F36" s="97"/>
      <c r="G36" s="89"/>
      <c r="H36" s="89"/>
    </row>
    <row r="37" spans="1:8" ht="12.75" thickBot="1">
      <c r="A37" s="32" t="s">
        <v>313</v>
      </c>
      <c r="B37" s="22"/>
      <c r="C37" s="22"/>
      <c r="E37" s="99"/>
      <c r="F37" s="118">
        <v>504500.09394539997</v>
      </c>
      <c r="H37" s="118">
        <v>424871.32400000002</v>
      </c>
    </row>
    <row r="38" spans="1:8" ht="12.75" thickTop="1">
      <c r="A38" s="32"/>
      <c r="B38" s="22"/>
      <c r="C38" s="22"/>
      <c r="E38" s="392"/>
      <c r="H38" s="18"/>
    </row>
    <row r="39" spans="1:8">
      <c r="A39" s="72"/>
      <c r="F39" s="624" t="s">
        <v>550</v>
      </c>
      <c r="G39" s="623"/>
      <c r="H39" s="623"/>
    </row>
    <row r="40" spans="1:8">
      <c r="A40" s="72"/>
      <c r="F40" s="391"/>
      <c r="G40" s="391"/>
      <c r="H40" s="391"/>
    </row>
    <row r="41" spans="1:8" ht="12.75" thickBot="1">
      <c r="A41" s="21" t="s">
        <v>117</v>
      </c>
      <c r="B41" s="21"/>
      <c r="C41" s="21"/>
      <c r="E41" s="392"/>
      <c r="F41" s="36">
        <v>10.07</v>
      </c>
      <c r="H41" s="36">
        <v>10.27</v>
      </c>
    </row>
    <row r="42" spans="1:8" ht="12.75" thickTop="1">
      <c r="E42" s="28"/>
      <c r="F42" s="37"/>
      <c r="H42" s="37"/>
    </row>
    <row r="43" spans="1:8">
      <c r="A43" s="155" t="s">
        <v>873</v>
      </c>
      <c r="F43" s="25"/>
      <c r="H43" s="25"/>
    </row>
    <row r="44" spans="1:8">
      <c r="F44" s="25"/>
      <c r="H44" s="25"/>
    </row>
    <row r="45" spans="1:8">
      <c r="F45" s="25"/>
      <c r="H45" s="25"/>
    </row>
    <row r="46" spans="1:8">
      <c r="F46" s="25"/>
      <c r="H46" s="25"/>
    </row>
    <row r="47" spans="1:8">
      <c r="A47" s="84" t="s">
        <v>201</v>
      </c>
      <c r="C47" s="15"/>
      <c r="D47" s="15"/>
      <c r="E47" s="15"/>
      <c r="F47" s="15"/>
      <c r="G47" s="19"/>
    </row>
    <row r="48" spans="1:8">
      <c r="A48" s="84" t="s">
        <v>219</v>
      </c>
      <c r="C48" s="15"/>
      <c r="D48" s="15"/>
      <c r="E48" s="15"/>
      <c r="F48" s="15"/>
      <c r="G48" s="19"/>
    </row>
    <row r="49" spans="1:8">
      <c r="A49" s="42"/>
      <c r="B49" s="42"/>
      <c r="C49" s="42"/>
      <c r="D49" s="15"/>
      <c r="E49" s="15"/>
      <c r="F49" s="15"/>
      <c r="G49" s="15"/>
      <c r="H49" s="15"/>
    </row>
    <row r="50" spans="1:8">
      <c r="D50" s="19"/>
      <c r="E50" s="19"/>
      <c r="F50" s="19"/>
      <c r="G50" s="19"/>
      <c r="H50" s="19"/>
    </row>
    <row r="51" spans="1:8">
      <c r="E51" s="16"/>
      <c r="F51" s="16"/>
    </row>
    <row r="52" spans="1:8" s="45" customFormat="1">
      <c r="A52" s="84" t="s">
        <v>200</v>
      </c>
      <c r="B52" s="43"/>
      <c r="C52" s="43"/>
      <c r="D52" s="43"/>
      <c r="E52" s="44"/>
      <c r="F52" s="43"/>
      <c r="G52" s="43"/>
      <c r="H52" s="43"/>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2">
    <mergeCell ref="F35:H35"/>
    <mergeCell ref="F39:H39"/>
  </mergeCells>
  <phoneticPr fontId="6" type="noConversion"/>
  <printOptions horizontalCentered="1"/>
  <pageMargins left="0.75" right="0.5" top="0.5" bottom="0.25" header="0" footer="0"/>
  <pageSetup paperSize="9" orientation="portrait" r:id="rId2"/>
  <headerFooter alignWithMargins="0">
    <oddFooter>&amp;C1 of 11</oddFooter>
  </headerFooter>
</worksheet>
</file>

<file path=xl/worksheets/sheet5.xml><?xml version="1.0" encoding="utf-8"?>
<worksheet xmlns="http://schemas.openxmlformats.org/spreadsheetml/2006/main" xmlns:r="http://schemas.openxmlformats.org/officeDocument/2006/relationships">
  <sheetPr codeName="Sheet5">
    <tabColor indexed="11"/>
  </sheetPr>
  <dimension ref="A1:FX61"/>
  <sheetViews>
    <sheetView view="pageBreakPreview" zoomScaleSheetLayoutView="100" workbookViewId="0">
      <selection activeCell="E23" sqref="E23"/>
    </sheetView>
  </sheetViews>
  <sheetFormatPr defaultRowHeight="15.75"/>
  <cols>
    <col min="1" max="1" width="5.125" style="39" customWidth="1"/>
    <col min="2" max="2" width="6.5" style="39" customWidth="1"/>
    <col min="3" max="3" width="31.625" style="39" customWidth="1"/>
    <col min="4" max="4" width="4.375" style="51" bestFit="1" customWidth="1"/>
    <col min="5" max="5" width="5.375" customWidth="1"/>
    <col min="6" max="6" width="0.25" style="39" customWidth="1"/>
    <col min="7" max="7" width="12.875" style="54" customWidth="1"/>
    <col min="8" max="8" width="0.625" style="54" customWidth="1"/>
    <col min="9" max="9" width="12.875" style="39" customWidth="1"/>
    <col min="10" max="16384" width="9" style="39"/>
  </cols>
  <sheetData>
    <row r="1" spans="1:9">
      <c r="A1" s="14" t="s">
        <v>653</v>
      </c>
      <c r="B1" s="14"/>
      <c r="C1" s="14"/>
      <c r="D1" s="14"/>
      <c r="F1" s="14"/>
      <c r="G1" s="14"/>
      <c r="H1" s="14"/>
    </row>
    <row r="2" spans="1:9">
      <c r="A2" s="481" t="s">
        <v>681</v>
      </c>
      <c r="B2" s="62"/>
      <c r="C2" s="62"/>
      <c r="D2" s="71"/>
      <c r="F2" s="50"/>
      <c r="G2" s="182"/>
      <c r="H2" s="52"/>
    </row>
    <row r="3" spans="1:9">
      <c r="A3" s="513" t="s">
        <v>796</v>
      </c>
      <c r="B3" s="62"/>
      <c r="C3" s="62"/>
      <c r="D3" s="71"/>
      <c r="F3" s="50"/>
      <c r="G3" s="52"/>
      <c r="H3" s="52"/>
    </row>
    <row r="4" spans="1:9" ht="22.5" customHeight="1">
      <c r="A4" s="62"/>
      <c r="B4" s="62"/>
      <c r="C4" s="62"/>
      <c r="D4" s="71"/>
      <c r="F4" s="484"/>
      <c r="G4" s="512" t="s">
        <v>798</v>
      </c>
      <c r="H4" s="511"/>
      <c r="I4" s="512" t="s">
        <v>682</v>
      </c>
    </row>
    <row r="5" spans="1:9" ht="7.5" customHeight="1">
      <c r="A5" s="62"/>
      <c r="B5" s="62"/>
      <c r="C5" s="62"/>
      <c r="D5" s="71"/>
      <c r="F5" s="290"/>
      <c r="G5" s="627"/>
      <c r="H5" s="627"/>
      <c r="I5" s="627"/>
    </row>
    <row r="6" spans="1:9" s="251" customFormat="1" ht="11.1" customHeight="1">
      <c r="E6" s="253" t="s">
        <v>425</v>
      </c>
      <c r="F6" s="496"/>
      <c r="G6" s="625" t="s">
        <v>634</v>
      </c>
      <c r="H6" s="625"/>
      <c r="I6" s="625"/>
    </row>
    <row r="7" spans="1:9" s="251" customFormat="1" ht="11.1" customHeight="1">
      <c r="F7" s="497"/>
      <c r="G7" s="626" t="s">
        <v>628</v>
      </c>
      <c r="H7" s="626"/>
      <c r="I7" s="626"/>
    </row>
    <row r="8" spans="1:9" s="251" customFormat="1" ht="11.1" customHeight="1">
      <c r="F8" s="286"/>
      <c r="G8" s="286"/>
      <c r="H8" s="286"/>
    </row>
    <row r="9" spans="1:9" s="251" customFormat="1" ht="11.25" customHeight="1">
      <c r="A9" s="562" t="s">
        <v>196</v>
      </c>
      <c r="B9" s="254"/>
      <c r="C9" s="254"/>
      <c r="D9" s="252"/>
      <c r="F9" s="256"/>
      <c r="G9" s="255"/>
      <c r="H9" s="257"/>
    </row>
    <row r="10" spans="1:9" s="251" customFormat="1" ht="11.25" customHeight="1">
      <c r="A10" s="560" t="s">
        <v>107</v>
      </c>
      <c r="B10" s="258"/>
      <c r="C10" s="258"/>
      <c r="D10" s="259"/>
      <c r="F10" s="256"/>
      <c r="G10" s="255">
        <v>169955</v>
      </c>
      <c r="H10" s="260"/>
      <c r="I10" s="386">
        <v>69512</v>
      </c>
    </row>
    <row r="11" spans="1:9" s="251" customFormat="1" ht="11.25" customHeight="1">
      <c r="A11" s="560" t="s">
        <v>816</v>
      </c>
      <c r="B11" s="258"/>
      <c r="C11" s="258"/>
      <c r="D11" s="259"/>
      <c r="F11" s="255"/>
      <c r="G11" s="386">
        <v>705</v>
      </c>
      <c r="H11" s="260"/>
      <c r="I11" s="386">
        <v>-4465</v>
      </c>
    </row>
    <row r="12" spans="1:9" s="251" customFormat="1" ht="11.25" customHeight="1">
      <c r="A12" s="560" t="s">
        <v>817</v>
      </c>
      <c r="B12" s="261"/>
      <c r="C12" s="261"/>
      <c r="D12" s="259"/>
      <c r="F12" s="256"/>
      <c r="G12" s="386">
        <v>42992</v>
      </c>
      <c r="H12" s="260"/>
      <c r="I12" s="386">
        <v>16868</v>
      </c>
    </row>
    <row r="13" spans="1:9" s="251" customFormat="1" ht="11.25" customHeight="1">
      <c r="A13" s="258"/>
      <c r="B13" s="258"/>
      <c r="C13" s="258"/>
      <c r="D13" s="264"/>
      <c r="F13" s="255"/>
      <c r="G13" s="266">
        <v>213652</v>
      </c>
      <c r="H13" s="265"/>
      <c r="I13" s="266">
        <v>81915</v>
      </c>
    </row>
    <row r="14" spans="1:9" s="251" customFormat="1" ht="11.25" customHeight="1">
      <c r="A14" s="562" t="s">
        <v>170</v>
      </c>
      <c r="B14" s="254"/>
      <c r="C14" s="254"/>
      <c r="D14" s="259"/>
      <c r="F14" s="255"/>
      <c r="G14" s="255"/>
      <c r="H14" s="265"/>
      <c r="I14" s="386"/>
    </row>
    <row r="15" spans="1:9" s="251" customFormat="1" ht="11.25" customHeight="1">
      <c r="A15" s="560" t="s">
        <v>53</v>
      </c>
      <c r="B15" s="254"/>
      <c r="C15" s="254"/>
      <c r="D15" s="259"/>
      <c r="F15" s="255"/>
      <c r="G15" s="383">
        <v>119134</v>
      </c>
      <c r="H15" s="268"/>
      <c r="I15" s="383">
        <v>9139</v>
      </c>
    </row>
    <row r="16" spans="1:9" s="251" customFormat="1" ht="11.25" customHeight="1">
      <c r="A16" s="560" t="s">
        <v>855</v>
      </c>
      <c r="B16" s="258"/>
      <c r="C16" s="258"/>
      <c r="D16" s="269"/>
      <c r="F16" s="263"/>
      <c r="G16" s="384">
        <v>93674</v>
      </c>
      <c r="H16" s="268"/>
      <c r="I16" s="384">
        <v>25013</v>
      </c>
    </row>
    <row r="17" spans="1:9" s="251" customFormat="1" ht="11.25" customHeight="1">
      <c r="A17" s="560" t="s">
        <v>568</v>
      </c>
      <c r="B17" s="258"/>
      <c r="C17" s="258"/>
      <c r="D17" s="381"/>
      <c r="F17" s="263"/>
      <c r="G17" s="384">
        <v>15213</v>
      </c>
      <c r="H17" s="268"/>
      <c r="I17" s="384">
        <v>4062</v>
      </c>
    </row>
    <row r="18" spans="1:9" s="251" customFormat="1" ht="11.25" customHeight="1">
      <c r="A18" s="560" t="s">
        <v>625</v>
      </c>
      <c r="B18" s="258"/>
      <c r="C18" s="258"/>
      <c r="D18" s="381"/>
      <c r="F18" s="385"/>
      <c r="G18" s="384">
        <v>14988</v>
      </c>
      <c r="H18" s="268"/>
      <c r="I18" s="384">
        <v>4002</v>
      </c>
    </row>
    <row r="19" spans="1:9" s="251" customFormat="1" ht="11.25" customHeight="1">
      <c r="A19" s="560" t="s">
        <v>627</v>
      </c>
      <c r="B19" s="258"/>
      <c r="C19" s="258"/>
      <c r="D19" s="259"/>
      <c r="F19" s="385"/>
      <c r="G19" s="384">
        <v>4469</v>
      </c>
      <c r="H19" s="268"/>
      <c r="I19" s="384">
        <v>1500</v>
      </c>
    </row>
    <row r="20" spans="1:9" s="251" customFormat="1" ht="11.25" customHeight="1">
      <c r="A20" s="560" t="s">
        <v>665</v>
      </c>
      <c r="B20" s="258"/>
      <c r="C20" s="258"/>
      <c r="D20" s="485"/>
      <c r="F20" s="385"/>
      <c r="G20" s="384">
        <v>625</v>
      </c>
      <c r="H20" s="268"/>
      <c r="I20" s="384">
        <v>209</v>
      </c>
    </row>
    <row r="21" spans="1:9" s="251" customFormat="1" ht="11.25" customHeight="1">
      <c r="A21" s="560" t="s">
        <v>489</v>
      </c>
      <c r="B21" s="258"/>
      <c r="C21" s="258"/>
      <c r="D21" s="439"/>
      <c r="F21" s="263"/>
      <c r="G21" s="384">
        <v>3517</v>
      </c>
      <c r="H21" s="268"/>
      <c r="I21" s="384">
        <v>1183</v>
      </c>
    </row>
    <row r="22" spans="1:9" s="251" customFormat="1" ht="11.25" customHeight="1">
      <c r="A22" s="559" t="s">
        <v>766</v>
      </c>
      <c r="B22" s="258"/>
      <c r="C22" s="258"/>
      <c r="D22" s="439"/>
      <c r="F22" s="385"/>
      <c r="G22" s="384"/>
      <c r="H22" s="268"/>
      <c r="I22" s="384"/>
    </row>
    <row r="23" spans="1:9" s="251" customFormat="1" ht="11.25" customHeight="1">
      <c r="A23" s="559" t="s">
        <v>814</v>
      </c>
      <c r="B23" s="258"/>
      <c r="C23" s="258"/>
      <c r="D23" s="439"/>
      <c r="E23" s="251">
        <f>'2'!A62</f>
        <v>8.3000000000000007</v>
      </c>
      <c r="F23" s="385"/>
      <c r="G23" s="384">
        <v>1765</v>
      </c>
      <c r="H23" s="268"/>
      <c r="I23" s="384">
        <v>1328</v>
      </c>
    </row>
    <row r="24" spans="1:9" s="251" customFormat="1" ht="11.25" customHeight="1">
      <c r="A24" s="560" t="s">
        <v>435</v>
      </c>
      <c r="B24" s="258"/>
      <c r="C24" s="258"/>
      <c r="D24" s="259"/>
      <c r="F24" s="263"/>
      <c r="G24" s="384">
        <v>83</v>
      </c>
      <c r="H24" s="268"/>
      <c r="I24" s="384">
        <v>28</v>
      </c>
    </row>
    <row r="25" spans="1:9" s="251" customFormat="1" ht="11.25" customHeight="1">
      <c r="A25" s="560" t="s">
        <v>488</v>
      </c>
      <c r="B25" s="270"/>
      <c r="C25" s="270"/>
      <c r="D25" s="271"/>
      <c r="F25" s="255"/>
      <c r="G25" s="384">
        <v>418</v>
      </c>
      <c r="H25" s="268"/>
      <c r="I25" s="384">
        <v>13</v>
      </c>
    </row>
    <row r="26" spans="1:9" s="251" customFormat="1" ht="11.25" customHeight="1">
      <c r="A26" s="560" t="s">
        <v>856</v>
      </c>
      <c r="B26" s="270"/>
      <c r="C26" s="270"/>
      <c r="D26" s="272"/>
      <c r="F26" s="385"/>
      <c r="G26" s="384">
        <v>290</v>
      </c>
      <c r="H26" s="268"/>
      <c r="I26" s="384">
        <v>38</v>
      </c>
    </row>
    <row r="27" spans="1:9" s="251" customFormat="1" ht="11.25" customHeight="1">
      <c r="A27" s="560" t="s">
        <v>666</v>
      </c>
      <c r="B27" s="270"/>
      <c r="C27" s="270"/>
      <c r="D27" s="272"/>
      <c r="F27" s="385"/>
      <c r="G27" s="384">
        <v>754</v>
      </c>
      <c r="H27" s="268"/>
      <c r="I27" s="384">
        <v>250</v>
      </c>
    </row>
    <row r="28" spans="1:9" s="251" customFormat="1" ht="11.25" hidden="1" customHeight="1">
      <c r="A28" s="560" t="s">
        <v>629</v>
      </c>
      <c r="B28" s="270"/>
      <c r="C28" s="270"/>
      <c r="D28" s="272"/>
      <c r="F28" s="385"/>
      <c r="G28" s="384">
        <v>0</v>
      </c>
      <c r="H28" s="268"/>
      <c r="I28" s="384">
        <v>0</v>
      </c>
    </row>
    <row r="29" spans="1:9" s="251" customFormat="1" ht="11.25" customHeight="1">
      <c r="A29" s="560" t="s">
        <v>815</v>
      </c>
      <c r="B29" s="270"/>
      <c r="C29" s="270"/>
      <c r="D29" s="272"/>
      <c r="F29" s="385"/>
      <c r="G29" s="384">
        <v>200</v>
      </c>
      <c r="H29" s="268"/>
      <c r="I29" s="384">
        <v>140</v>
      </c>
    </row>
    <row r="30" spans="1:9" s="251" customFormat="1" ht="11.25" customHeight="1">
      <c r="A30" s="150" t="s">
        <v>14</v>
      </c>
      <c r="D30" s="259"/>
      <c r="F30" s="255"/>
      <c r="G30" s="384">
        <v>60</v>
      </c>
      <c r="H30" s="268"/>
      <c r="I30" s="384">
        <v>10</v>
      </c>
    </row>
    <row r="31" spans="1:9" s="251" customFormat="1" ht="1.5" customHeight="1">
      <c r="A31" s="150"/>
      <c r="G31" s="332"/>
      <c r="H31" s="262"/>
      <c r="I31" s="332">
        <v>0</v>
      </c>
    </row>
    <row r="32" spans="1:9" s="251" customFormat="1" ht="11.25" customHeight="1">
      <c r="A32" s="254"/>
      <c r="D32" s="259"/>
      <c r="F32" s="255"/>
      <c r="G32" s="263">
        <v>255190</v>
      </c>
      <c r="H32" s="268"/>
      <c r="I32" s="385">
        <v>46915</v>
      </c>
    </row>
    <row r="33" spans="1:180" s="251" customFormat="1" ht="11.25" customHeight="1">
      <c r="D33" s="259"/>
      <c r="F33" s="255"/>
      <c r="G33" s="263"/>
      <c r="H33" s="265"/>
      <c r="I33" s="385"/>
    </row>
    <row r="34" spans="1:180" s="251" customFormat="1" ht="11.25" customHeight="1">
      <c r="A34" s="562" t="s">
        <v>833</v>
      </c>
      <c r="B34" s="254"/>
      <c r="C34" s="254"/>
      <c r="D34" s="259"/>
      <c r="F34" s="255"/>
      <c r="G34" s="266">
        <v>-41538</v>
      </c>
      <c r="H34" s="265"/>
      <c r="I34" s="266">
        <v>35000</v>
      </c>
    </row>
    <row r="35" spans="1:180" s="251" customFormat="1" ht="11.25" customHeight="1">
      <c r="A35" s="254"/>
      <c r="B35" s="254"/>
      <c r="C35" s="254"/>
      <c r="D35" s="259"/>
      <c r="F35" s="255"/>
      <c r="G35" s="263"/>
      <c r="H35" s="265"/>
      <c r="I35" s="385"/>
    </row>
    <row r="36" spans="1:180" s="251" customFormat="1" ht="11.25" customHeight="1">
      <c r="A36" s="560" t="s">
        <v>2</v>
      </c>
      <c r="B36" s="258"/>
      <c r="C36" s="258"/>
      <c r="D36" s="264"/>
      <c r="F36" s="255"/>
      <c r="G36" s="255"/>
      <c r="H36" s="265"/>
      <c r="I36" s="386"/>
    </row>
    <row r="37" spans="1:180" s="251" customFormat="1" ht="11.25" customHeight="1">
      <c r="A37" s="561" t="s">
        <v>3</v>
      </c>
      <c r="B37" s="258"/>
      <c r="C37" s="258"/>
      <c r="D37" s="380"/>
      <c r="F37" s="255"/>
      <c r="G37" s="386">
        <v>2061</v>
      </c>
      <c r="H37" s="267"/>
      <c r="I37" s="386">
        <v>278</v>
      </c>
    </row>
    <row r="38" spans="1:180" s="251" customFormat="1" ht="11.25" customHeight="1">
      <c r="A38" s="560" t="s">
        <v>15</v>
      </c>
      <c r="B38" s="258"/>
      <c r="C38" s="258"/>
      <c r="D38" s="380"/>
      <c r="F38" s="255"/>
      <c r="G38" s="386">
        <v>0</v>
      </c>
      <c r="H38" s="267"/>
      <c r="I38" s="386">
        <v>0</v>
      </c>
    </row>
    <row r="39" spans="1:180" s="251" customFormat="1" ht="11.25" customHeight="1">
      <c r="B39" s="254"/>
      <c r="C39" s="254"/>
      <c r="D39" s="259"/>
      <c r="F39" s="255"/>
      <c r="G39" s="263"/>
      <c r="H39" s="265"/>
      <c r="I39" s="385"/>
    </row>
    <row r="40" spans="1:180" s="251" customFormat="1" ht="11.25" customHeight="1">
      <c r="A40" s="562" t="s">
        <v>832</v>
      </c>
      <c r="B40" s="254"/>
      <c r="C40" s="254"/>
      <c r="D40" s="259"/>
      <c r="F40" s="255"/>
      <c r="G40" s="266">
        <v>-39477</v>
      </c>
      <c r="H40" s="265"/>
      <c r="I40" s="266">
        <v>35278</v>
      </c>
    </row>
    <row r="41" spans="1:180" s="251" customFormat="1" ht="11.25" customHeight="1">
      <c r="A41" s="254"/>
      <c r="B41" s="254"/>
      <c r="C41" s="254"/>
      <c r="D41" s="259"/>
      <c r="F41" s="255"/>
      <c r="G41" s="263"/>
      <c r="H41" s="265"/>
      <c r="I41" s="385"/>
    </row>
    <row r="42" spans="1:180" s="251" customFormat="1" ht="11.25" customHeight="1">
      <c r="A42" s="150" t="s">
        <v>197</v>
      </c>
      <c r="B42" s="254"/>
      <c r="C42" s="254"/>
      <c r="D42" s="273"/>
      <c r="E42" s="558">
        <v>12</v>
      </c>
      <c r="F42" s="255"/>
      <c r="G42" s="263">
        <v>0</v>
      </c>
      <c r="H42" s="274"/>
      <c r="I42" s="385">
        <v>0</v>
      </c>
    </row>
    <row r="43" spans="1:180" s="251" customFormat="1" ht="11.25" customHeight="1">
      <c r="B43" s="254"/>
      <c r="C43" s="254"/>
      <c r="D43" s="259"/>
      <c r="F43" s="255"/>
      <c r="G43" s="263"/>
      <c r="H43" s="265"/>
      <c r="I43" s="385"/>
    </row>
    <row r="44" spans="1:180" s="251" customFormat="1" ht="11.25" customHeight="1" thickBot="1">
      <c r="A44" s="562" t="s">
        <v>831</v>
      </c>
      <c r="B44" s="254"/>
      <c r="C44" s="254"/>
      <c r="D44" s="275"/>
      <c r="F44" s="277"/>
      <c r="G44" s="276">
        <v>-39477</v>
      </c>
      <c r="H44" s="265"/>
      <c r="I44" s="276">
        <v>35278</v>
      </c>
    </row>
    <row r="45" spans="1:180" s="278" customFormat="1" ht="11.25" customHeight="1" thickTop="1">
      <c r="A45" s="279"/>
      <c r="B45" s="280"/>
      <c r="C45" s="280"/>
      <c r="D45" s="275"/>
      <c r="F45" s="277"/>
      <c r="G45" s="281"/>
      <c r="H45" s="282"/>
    </row>
    <row r="46" spans="1:180" s="251" customFormat="1" ht="11.25" customHeight="1">
      <c r="D46" s="252"/>
      <c r="F46" s="498"/>
      <c r="G46" s="628" t="s">
        <v>683</v>
      </c>
      <c r="H46" s="628"/>
      <c r="I46" s="628"/>
    </row>
    <row r="47" spans="1:180" s="251" customFormat="1" ht="11.25" customHeight="1">
      <c r="D47" s="252"/>
      <c r="F47" s="400"/>
      <c r="G47" s="399"/>
      <c r="H47" s="400"/>
    </row>
    <row r="48" spans="1:180" s="251" customFormat="1" ht="11.25" customHeight="1" thickBot="1">
      <c r="A48" s="563" t="s">
        <v>835</v>
      </c>
      <c r="D48" s="252"/>
      <c r="E48" s="557">
        <v>13</v>
      </c>
      <c r="F48" s="260"/>
      <c r="G48" s="423">
        <v>-0.08</v>
      </c>
      <c r="H48" s="283"/>
      <c r="I48" s="423">
        <v>7.0000000000000007E-2</v>
      </c>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3"/>
      <c r="BR48" s="263"/>
      <c r="BS48" s="263"/>
      <c r="BT48" s="263"/>
      <c r="BU48" s="263"/>
      <c r="BV48" s="263"/>
      <c r="BW48" s="263"/>
      <c r="BX48" s="263"/>
      <c r="BY48" s="263"/>
      <c r="BZ48" s="263"/>
      <c r="CA48" s="263"/>
      <c r="CB48" s="263"/>
      <c r="CC48" s="263"/>
      <c r="CD48" s="263"/>
      <c r="CE48" s="263"/>
      <c r="CF48" s="263"/>
      <c r="CG48" s="263"/>
      <c r="CH48" s="263"/>
      <c r="CI48" s="263"/>
      <c r="CJ48" s="263"/>
      <c r="CK48" s="263"/>
      <c r="CL48" s="263"/>
      <c r="CM48" s="263"/>
      <c r="CN48" s="263"/>
      <c r="CO48" s="263"/>
      <c r="CP48" s="263"/>
      <c r="CQ48" s="263"/>
      <c r="CR48" s="263"/>
      <c r="CS48" s="263"/>
      <c r="CT48" s="263"/>
      <c r="CU48" s="263"/>
      <c r="CV48" s="263"/>
      <c r="CW48" s="263"/>
      <c r="CX48" s="263"/>
      <c r="CY48" s="263"/>
      <c r="CZ48" s="263"/>
      <c r="DA48" s="263"/>
      <c r="DB48" s="263"/>
      <c r="DC48" s="263"/>
      <c r="DD48" s="263"/>
      <c r="DE48" s="263"/>
      <c r="DF48" s="263"/>
      <c r="DG48" s="263"/>
      <c r="DH48" s="263"/>
      <c r="DI48" s="263"/>
      <c r="DJ48" s="263"/>
      <c r="DK48" s="263"/>
      <c r="DL48" s="263"/>
      <c r="DM48" s="263"/>
      <c r="DN48" s="263"/>
      <c r="DO48" s="263"/>
      <c r="DP48" s="263"/>
      <c r="DQ48" s="263"/>
      <c r="DR48" s="263"/>
      <c r="DS48" s="263"/>
      <c r="DT48" s="263"/>
      <c r="DU48" s="263"/>
      <c r="DV48" s="263"/>
      <c r="DW48" s="263"/>
      <c r="DX48" s="263"/>
      <c r="DY48" s="263"/>
      <c r="DZ48" s="263"/>
      <c r="EA48" s="263"/>
      <c r="EB48" s="263"/>
      <c r="EC48" s="263"/>
      <c r="ED48" s="263"/>
      <c r="EE48" s="263"/>
      <c r="EF48" s="263"/>
      <c r="EG48" s="263"/>
      <c r="EH48" s="263"/>
      <c r="EI48" s="263"/>
      <c r="EJ48" s="263"/>
      <c r="EK48" s="263"/>
      <c r="EL48" s="263"/>
      <c r="EM48" s="263"/>
      <c r="EN48" s="263"/>
      <c r="EO48" s="263"/>
      <c r="EP48" s="263"/>
      <c r="EQ48" s="263"/>
      <c r="ER48" s="263"/>
      <c r="ES48" s="263"/>
      <c r="ET48" s="263"/>
      <c r="EU48" s="263"/>
      <c r="EV48" s="263"/>
      <c r="EW48" s="263"/>
      <c r="EX48" s="263"/>
      <c r="EY48" s="263"/>
      <c r="EZ48" s="263"/>
      <c r="FA48" s="263"/>
      <c r="FB48" s="263"/>
      <c r="FC48" s="263"/>
      <c r="FD48" s="263"/>
      <c r="FE48" s="263"/>
      <c r="FF48" s="263"/>
      <c r="FG48" s="263"/>
      <c r="FH48" s="263"/>
      <c r="FI48" s="263"/>
      <c r="FJ48" s="263"/>
      <c r="FK48" s="263"/>
      <c r="FL48" s="263"/>
      <c r="FM48" s="263"/>
      <c r="FN48" s="263"/>
      <c r="FO48" s="263"/>
      <c r="FP48" s="263"/>
      <c r="FQ48" s="263"/>
      <c r="FR48" s="263"/>
      <c r="FS48" s="263"/>
      <c r="FT48" s="263"/>
      <c r="FU48" s="263"/>
      <c r="FV48" s="263"/>
      <c r="FW48" s="263"/>
      <c r="FX48" s="263"/>
    </row>
    <row r="49" spans="1:180" s="251" customFormat="1" ht="9.9499999999999993" customHeight="1" thickTop="1">
      <c r="D49" s="252"/>
      <c r="F49" s="260"/>
      <c r="G49" s="260"/>
      <c r="H49" s="28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3"/>
      <c r="BR49" s="263"/>
      <c r="BS49" s="263"/>
      <c r="BT49" s="263"/>
      <c r="BU49" s="263"/>
      <c r="BV49" s="263"/>
      <c r="BW49" s="263"/>
      <c r="BX49" s="263"/>
      <c r="BY49" s="263"/>
      <c r="BZ49" s="263"/>
      <c r="CA49" s="263"/>
      <c r="CB49" s="263"/>
      <c r="CC49" s="263"/>
      <c r="CD49" s="263"/>
      <c r="CE49" s="263"/>
      <c r="CF49" s="263"/>
      <c r="CG49" s="263"/>
      <c r="CH49" s="263"/>
      <c r="CI49" s="263"/>
      <c r="CJ49" s="263"/>
      <c r="CK49" s="263"/>
      <c r="CL49" s="263"/>
      <c r="CM49" s="263"/>
      <c r="CN49" s="263"/>
      <c r="CO49" s="263"/>
      <c r="CP49" s="263"/>
      <c r="CQ49" s="263"/>
      <c r="CR49" s="263"/>
      <c r="CS49" s="263"/>
      <c r="CT49" s="263"/>
      <c r="CU49" s="263"/>
      <c r="CV49" s="263"/>
      <c r="CW49" s="263"/>
      <c r="CX49" s="263"/>
      <c r="CY49" s="263"/>
      <c r="CZ49" s="263"/>
      <c r="DA49" s="263"/>
      <c r="DB49" s="263"/>
      <c r="DC49" s="263"/>
      <c r="DD49" s="263"/>
      <c r="DE49" s="263"/>
      <c r="DF49" s="263"/>
      <c r="DG49" s="263"/>
      <c r="DH49" s="263"/>
      <c r="DI49" s="263"/>
      <c r="DJ49" s="263"/>
      <c r="DK49" s="263"/>
      <c r="DL49" s="263"/>
      <c r="DM49" s="263"/>
      <c r="DN49" s="263"/>
      <c r="DO49" s="263"/>
      <c r="DP49" s="263"/>
      <c r="DQ49" s="263"/>
      <c r="DR49" s="263"/>
      <c r="DS49" s="263"/>
      <c r="DT49" s="263"/>
      <c r="DU49" s="263"/>
      <c r="DV49" s="263"/>
      <c r="DW49" s="263"/>
      <c r="DX49" s="263"/>
      <c r="DY49" s="263"/>
      <c r="DZ49" s="263"/>
      <c r="EA49" s="263"/>
      <c r="EB49" s="263"/>
      <c r="EC49" s="263"/>
      <c r="ED49" s="263"/>
      <c r="EE49" s="263"/>
      <c r="EF49" s="263"/>
      <c r="EG49" s="263"/>
      <c r="EH49" s="263"/>
      <c r="EI49" s="263"/>
      <c r="EJ49" s="263"/>
      <c r="EK49" s="263"/>
      <c r="EL49" s="263"/>
      <c r="EM49" s="263"/>
      <c r="EN49" s="263"/>
      <c r="EO49" s="263"/>
      <c r="EP49" s="263"/>
      <c r="EQ49" s="263"/>
      <c r="ER49" s="263"/>
      <c r="ES49" s="263"/>
      <c r="ET49" s="263"/>
      <c r="EU49" s="263"/>
      <c r="EV49" s="263"/>
      <c r="EW49" s="263"/>
      <c r="EX49" s="263"/>
      <c r="EY49" s="263"/>
      <c r="EZ49" s="263"/>
      <c r="FA49" s="263"/>
      <c r="FB49" s="263"/>
      <c r="FC49" s="263"/>
      <c r="FD49" s="263"/>
      <c r="FE49" s="263"/>
      <c r="FF49" s="263"/>
      <c r="FG49" s="263"/>
      <c r="FH49" s="263"/>
      <c r="FI49" s="263"/>
      <c r="FJ49" s="263"/>
      <c r="FK49" s="263"/>
      <c r="FL49" s="263"/>
      <c r="FM49" s="263"/>
      <c r="FN49" s="263"/>
      <c r="FO49" s="263"/>
      <c r="FP49" s="263"/>
      <c r="FQ49" s="263"/>
      <c r="FR49" s="263"/>
      <c r="FS49" s="263"/>
      <c r="FT49" s="263"/>
      <c r="FU49" s="263"/>
      <c r="FV49" s="263"/>
      <c r="FW49" s="263"/>
      <c r="FX49" s="263"/>
    </row>
    <row r="50" spans="1:180" s="251" customFormat="1" ht="9.9499999999999993" customHeight="1">
      <c r="D50" s="252"/>
      <c r="F50" s="260"/>
      <c r="G50" s="260"/>
      <c r="H50" s="283"/>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row>
    <row r="51" spans="1:180" s="251" customFormat="1" ht="9.9499999999999993" customHeight="1">
      <c r="D51" s="252"/>
      <c r="F51" s="260"/>
      <c r="G51" s="260"/>
      <c r="H51" s="283"/>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row>
    <row r="52" spans="1:180" s="251" customFormat="1" ht="12">
      <c r="A52" s="39"/>
      <c r="B52" s="39"/>
      <c r="C52" s="39"/>
      <c r="D52" s="51"/>
      <c r="F52" s="16"/>
      <c r="G52" s="18"/>
      <c r="H52" s="25"/>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3"/>
      <c r="BR52" s="263"/>
      <c r="BS52" s="263"/>
      <c r="BT52" s="263"/>
      <c r="BU52" s="263"/>
      <c r="BV52" s="263"/>
      <c r="BW52" s="263"/>
      <c r="BX52" s="263"/>
      <c r="BY52" s="263"/>
      <c r="BZ52" s="263"/>
      <c r="CA52" s="263"/>
      <c r="CB52" s="263"/>
      <c r="CC52" s="263"/>
      <c r="CD52" s="263"/>
      <c r="CE52" s="263"/>
      <c r="CF52" s="263"/>
      <c r="CG52" s="263"/>
      <c r="CH52" s="263"/>
      <c r="CI52" s="263"/>
      <c r="CJ52" s="263"/>
      <c r="CK52" s="263"/>
      <c r="CL52" s="263"/>
      <c r="CM52" s="263"/>
      <c r="CN52" s="263"/>
      <c r="CO52" s="263"/>
      <c r="CP52" s="263"/>
      <c r="CQ52" s="263"/>
      <c r="CR52" s="263"/>
      <c r="CS52" s="263"/>
      <c r="CT52" s="263"/>
      <c r="CU52" s="263"/>
      <c r="CV52" s="263"/>
      <c r="CW52" s="263"/>
      <c r="CX52" s="263"/>
      <c r="CY52" s="263"/>
      <c r="CZ52" s="263"/>
      <c r="DA52" s="263"/>
      <c r="DB52" s="263"/>
      <c r="DC52" s="263"/>
      <c r="DD52" s="263"/>
      <c r="DE52" s="263"/>
      <c r="DF52" s="263"/>
      <c r="DG52" s="263"/>
      <c r="DH52" s="263"/>
      <c r="DI52" s="263"/>
      <c r="DJ52" s="263"/>
      <c r="DK52" s="263"/>
      <c r="DL52" s="263"/>
      <c r="DM52" s="263"/>
      <c r="DN52" s="263"/>
      <c r="DO52" s="263"/>
      <c r="DP52" s="263"/>
      <c r="DQ52" s="263"/>
      <c r="DR52" s="263"/>
      <c r="DS52" s="263"/>
      <c r="DT52" s="263"/>
      <c r="DU52" s="263"/>
      <c r="DV52" s="263"/>
      <c r="DW52" s="263"/>
      <c r="DX52" s="263"/>
      <c r="DY52" s="263"/>
      <c r="DZ52" s="263"/>
      <c r="EA52" s="263"/>
      <c r="EB52" s="263"/>
      <c r="EC52" s="263"/>
      <c r="ED52" s="263"/>
      <c r="EE52" s="263"/>
      <c r="EF52" s="263"/>
      <c r="EG52" s="263"/>
      <c r="EH52" s="263"/>
      <c r="EI52" s="263"/>
      <c r="EJ52" s="263"/>
      <c r="EK52" s="263"/>
      <c r="EL52" s="263"/>
      <c r="EM52" s="263"/>
      <c r="EN52" s="263"/>
      <c r="EO52" s="263"/>
      <c r="EP52" s="263"/>
      <c r="EQ52" s="263"/>
      <c r="ER52" s="263"/>
      <c r="ES52" s="263"/>
      <c r="ET52" s="263"/>
      <c r="EU52" s="263"/>
      <c r="EV52" s="263"/>
      <c r="EW52" s="263"/>
      <c r="EX52" s="263"/>
      <c r="EY52" s="263"/>
      <c r="EZ52" s="263"/>
      <c r="FA52" s="263"/>
      <c r="FB52" s="263"/>
      <c r="FC52" s="263"/>
      <c r="FD52" s="263"/>
      <c r="FE52" s="263"/>
      <c r="FF52" s="263"/>
      <c r="FG52" s="263"/>
      <c r="FH52" s="263"/>
      <c r="FI52" s="263"/>
      <c r="FJ52" s="263"/>
      <c r="FK52" s="263"/>
      <c r="FL52" s="263"/>
      <c r="FM52" s="263"/>
      <c r="FN52" s="263"/>
      <c r="FO52" s="263"/>
      <c r="FP52" s="263"/>
      <c r="FQ52" s="263"/>
      <c r="FR52" s="263"/>
      <c r="FS52" s="263"/>
      <c r="FT52" s="263"/>
      <c r="FU52" s="263"/>
      <c r="FV52" s="263"/>
      <c r="FW52" s="263"/>
      <c r="FX52" s="263"/>
    </row>
    <row r="53" spans="1:180" s="16" customFormat="1">
      <c r="A53" s="379" t="s">
        <v>873</v>
      </c>
      <c r="B53" s="287"/>
      <c r="C53" s="287"/>
      <c r="D53" s="287"/>
      <c r="F53" s="287"/>
      <c r="G53" s="287"/>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row>
    <row r="54" spans="1:180" s="246" customFormat="1" ht="12">
      <c r="A54" s="16"/>
      <c r="B54" s="16"/>
      <c r="C54" s="16"/>
      <c r="D54" s="16"/>
      <c r="E54" s="16"/>
      <c r="F54" s="25"/>
      <c r="G54" s="17"/>
      <c r="H54" s="25"/>
      <c r="I54" s="25"/>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47"/>
      <c r="CA54" s="247"/>
      <c r="CB54" s="247"/>
      <c r="CC54" s="247"/>
      <c r="CD54" s="247"/>
      <c r="CE54" s="247"/>
      <c r="CF54" s="247"/>
      <c r="CG54" s="247"/>
      <c r="CH54" s="247"/>
      <c r="CI54" s="247"/>
      <c r="CJ54" s="247"/>
      <c r="CK54" s="247"/>
      <c r="CL54" s="247"/>
      <c r="CM54" s="247"/>
      <c r="CN54" s="247"/>
      <c r="CO54" s="247"/>
      <c r="CP54" s="247"/>
      <c r="CQ54" s="247"/>
      <c r="CR54" s="247"/>
      <c r="CS54" s="247"/>
      <c r="CT54" s="247"/>
      <c r="CU54" s="247"/>
      <c r="CV54" s="247"/>
      <c r="CW54" s="247"/>
      <c r="CX54" s="247"/>
      <c r="CY54" s="247"/>
      <c r="CZ54" s="247"/>
      <c r="DA54" s="247"/>
      <c r="DB54" s="247"/>
      <c r="DC54" s="247"/>
      <c r="DD54" s="247"/>
      <c r="DE54" s="247"/>
      <c r="DF54" s="247"/>
      <c r="DG54" s="247"/>
      <c r="DH54" s="247"/>
      <c r="DI54" s="247"/>
      <c r="DJ54" s="247"/>
      <c r="DK54" s="247"/>
      <c r="DL54" s="247"/>
      <c r="DM54" s="247"/>
      <c r="DN54" s="247"/>
      <c r="DO54" s="247"/>
      <c r="DP54" s="247"/>
      <c r="DQ54" s="247"/>
      <c r="DR54" s="247"/>
      <c r="DS54" s="247"/>
      <c r="DT54" s="247"/>
      <c r="DU54" s="247"/>
      <c r="DV54" s="247"/>
      <c r="DW54" s="247"/>
      <c r="DX54" s="247"/>
      <c r="DY54" s="247"/>
      <c r="DZ54" s="247"/>
      <c r="EA54" s="247"/>
      <c r="EB54" s="247"/>
      <c r="EC54" s="247"/>
      <c r="ED54" s="247"/>
      <c r="EE54" s="247"/>
      <c r="EF54" s="247"/>
      <c r="EG54" s="247"/>
      <c r="EH54" s="247"/>
      <c r="EI54" s="247"/>
      <c r="EJ54" s="247"/>
      <c r="EK54" s="247"/>
      <c r="EL54" s="247"/>
      <c r="EM54" s="247"/>
      <c r="EN54" s="247"/>
      <c r="EO54" s="247"/>
      <c r="EP54" s="247"/>
      <c r="EQ54" s="247"/>
      <c r="ER54" s="247"/>
      <c r="ES54" s="247"/>
      <c r="ET54" s="247"/>
      <c r="EU54" s="247"/>
      <c r="EV54" s="247"/>
      <c r="EW54" s="247"/>
      <c r="EX54" s="247"/>
      <c r="EY54" s="247"/>
      <c r="EZ54" s="247"/>
      <c r="FA54" s="247"/>
      <c r="FB54" s="247"/>
      <c r="FC54" s="247"/>
      <c r="FD54" s="247"/>
      <c r="FE54" s="247"/>
      <c r="FF54" s="247"/>
      <c r="FG54" s="247"/>
      <c r="FH54" s="247"/>
      <c r="FI54" s="247"/>
      <c r="FJ54" s="247"/>
      <c r="FK54" s="247"/>
      <c r="FL54" s="247"/>
      <c r="FM54" s="247"/>
      <c r="FN54" s="247"/>
      <c r="FO54" s="247"/>
      <c r="FP54" s="247"/>
      <c r="FQ54" s="247"/>
      <c r="FR54" s="247"/>
      <c r="FS54" s="247"/>
      <c r="FT54" s="247"/>
      <c r="FU54" s="247"/>
      <c r="FV54" s="247"/>
      <c r="FW54" s="247"/>
      <c r="FX54" s="247"/>
    </row>
    <row r="55" spans="1:180" s="16" customFormat="1" ht="12">
      <c r="F55" s="25"/>
      <c r="H55" s="25"/>
    </row>
    <row r="56" spans="1:180" s="16" customFormat="1" ht="12">
      <c r="A56" s="289" t="s">
        <v>201</v>
      </c>
      <c r="B56" s="42"/>
      <c r="C56" s="15"/>
      <c r="D56" s="15"/>
      <c r="F56" s="15"/>
      <c r="G56" s="15"/>
      <c r="H56" s="42"/>
    </row>
    <row r="57" spans="1:180" s="16" customFormat="1" ht="12">
      <c r="A57" s="289" t="s">
        <v>219</v>
      </c>
      <c r="B57" s="42"/>
      <c r="C57" s="15"/>
      <c r="D57" s="15"/>
      <c r="F57" s="15"/>
      <c r="G57" s="15"/>
      <c r="H57" s="42"/>
    </row>
    <row r="58" spans="1:180" s="16" customFormat="1" ht="12">
      <c r="A58" s="42"/>
      <c r="B58" s="42"/>
      <c r="C58" s="42"/>
      <c r="D58" s="15"/>
      <c r="F58" s="15"/>
      <c r="G58" s="15"/>
      <c r="H58" s="15"/>
    </row>
    <row r="59" spans="1:180" s="16" customFormat="1" ht="12">
      <c r="D59" s="19"/>
      <c r="F59" s="19"/>
      <c r="G59" s="19"/>
      <c r="H59" s="19"/>
    </row>
    <row r="60" spans="1:180" s="16" customFormat="1" ht="12">
      <c r="A60" s="289" t="s">
        <v>200</v>
      </c>
      <c r="B60" s="43"/>
      <c r="C60" s="43"/>
      <c r="D60" s="43"/>
      <c r="F60" s="43"/>
      <c r="G60" s="44"/>
      <c r="H60" s="43"/>
    </row>
    <row r="61" spans="1:180" s="45" customFormat="1" ht="12">
      <c r="A61" s="16"/>
      <c r="B61" s="16"/>
      <c r="C61" s="16"/>
      <c r="D61" s="16"/>
      <c r="F61" s="18"/>
      <c r="G61" s="17"/>
      <c r="H61" s="16"/>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mergeCells count="4">
    <mergeCell ref="G6:I6"/>
    <mergeCell ref="G7:I7"/>
    <mergeCell ref="G5:I5"/>
    <mergeCell ref="G46:I46"/>
  </mergeCells>
  <phoneticPr fontId="6" type="noConversion"/>
  <printOptions horizontalCentered="1"/>
  <pageMargins left="0.75" right="0.5" top="0.5" bottom="0.25" header="0.5" footer="0.5"/>
  <pageSetup paperSize="9" scale="105" fitToWidth="12" fitToHeight="12" orientation="portrait" r:id="rId2"/>
  <headerFooter alignWithMargins="0">
    <oddFooter>&amp;C2 of 11</oddFooter>
  </headerFooter>
</worksheet>
</file>

<file path=xl/worksheets/sheet6.xml><?xml version="1.0" encoding="utf-8"?>
<worksheet xmlns="http://schemas.openxmlformats.org/spreadsheetml/2006/main" xmlns:r="http://schemas.openxmlformats.org/officeDocument/2006/relationships">
  <sheetPr codeName="Sheet20" enableFormatConditionsCalculation="0">
    <tabColor indexed="21"/>
  </sheetPr>
  <dimension ref="A1:J55"/>
  <sheetViews>
    <sheetView view="pageBreakPreview" topLeftCell="A27" zoomScale="110" zoomScaleSheetLayoutView="110" workbookViewId="0">
      <selection activeCell="F28" sqref="F28"/>
    </sheetView>
  </sheetViews>
  <sheetFormatPr defaultRowHeight="12"/>
  <cols>
    <col min="1" max="4" width="9" style="181"/>
    <col min="5" max="5" width="18.125" style="181" customWidth="1"/>
    <col min="6" max="6" width="15" style="181" customWidth="1"/>
    <col min="7" max="7" width="14.625" style="181" customWidth="1"/>
    <col min="8" max="8" width="13.5" style="181" customWidth="1"/>
    <col min="9" max="9" width="9.125" style="181" bestFit="1" customWidth="1"/>
    <col min="10" max="16384" width="9" style="181"/>
  </cols>
  <sheetData>
    <row r="1" spans="1:8" s="95" customFormat="1">
      <c r="A1" s="14" t="str">
        <f>[46]BS!$A$1</f>
        <v>NATIONAL INVESTMENT (UNIT) TRUST</v>
      </c>
      <c r="B1" s="101"/>
      <c r="C1" s="101"/>
      <c r="D1" s="101"/>
      <c r="E1" s="101"/>
      <c r="F1" s="102"/>
      <c r="G1" s="102"/>
      <c r="H1" s="388" t="s">
        <v>609</v>
      </c>
    </row>
    <row r="2" spans="1:8" s="95" customFormat="1">
      <c r="A2" s="103" t="s">
        <v>358</v>
      </c>
      <c r="B2" s="103"/>
      <c r="C2" s="103"/>
      <c r="D2" s="101"/>
      <c r="E2" s="101"/>
      <c r="F2" s="102"/>
      <c r="G2" s="102"/>
      <c r="H2" s="102"/>
    </row>
    <row r="3" spans="1:8" s="94" customFormat="1">
      <c r="A3" s="103" t="s">
        <v>522</v>
      </c>
      <c r="B3" s="103"/>
      <c r="C3" s="103"/>
      <c r="D3" s="101"/>
      <c r="E3" s="101"/>
      <c r="F3" s="104"/>
      <c r="G3" s="104"/>
      <c r="H3" s="104"/>
    </row>
    <row r="4" spans="1:8">
      <c r="A4" s="368" t="s">
        <v>556</v>
      </c>
      <c r="F4" s="181" t="s">
        <v>606</v>
      </c>
      <c r="G4" s="181" t="s">
        <v>607</v>
      </c>
    </row>
    <row r="5" spans="1:8" ht="55.5" customHeight="1">
      <c r="F5" s="245" t="s">
        <v>617</v>
      </c>
      <c r="G5" s="245" t="s">
        <v>618</v>
      </c>
      <c r="H5" s="245" t="s">
        <v>81</v>
      </c>
    </row>
    <row r="6" spans="1:8">
      <c r="F6" s="366" t="s">
        <v>539</v>
      </c>
      <c r="G6" s="366" t="s">
        <v>540</v>
      </c>
      <c r="H6" s="366" t="s">
        <v>541</v>
      </c>
    </row>
    <row r="7" spans="1:8" ht="10.5" customHeight="1">
      <c r="F7" s="629" t="s">
        <v>548</v>
      </c>
      <c r="G7" s="630"/>
      <c r="H7" s="630"/>
    </row>
    <row r="8" spans="1:8" ht="12.75">
      <c r="A8" s="331" t="s">
        <v>533</v>
      </c>
    </row>
    <row r="9" spans="1:8">
      <c r="A9" s="72" t="s">
        <v>107</v>
      </c>
      <c r="B9" s="72"/>
      <c r="C9" s="72"/>
      <c r="D9" s="39"/>
      <c r="E9" s="185"/>
      <c r="F9" s="18">
        <f>'P&amp;L'!G10</f>
        <v>169955</v>
      </c>
      <c r="G9" s="18">
        <v>1119324</v>
      </c>
      <c r="H9" s="18">
        <f t="shared" ref="H9:H14" si="0">F9-G9</f>
        <v>-949369</v>
      </c>
    </row>
    <row r="10" spans="1:8">
      <c r="A10" s="72" t="s">
        <v>487</v>
      </c>
      <c r="B10" s="72"/>
      <c r="C10" s="72"/>
      <c r="D10" s="39"/>
      <c r="E10" s="185"/>
      <c r="F10" s="18">
        <f>'P&amp;L'!G11</f>
        <v>705</v>
      </c>
      <c r="G10" s="18">
        <v>1450672</v>
      </c>
      <c r="H10" s="18">
        <f t="shared" si="0"/>
        <v>-1449967</v>
      </c>
    </row>
    <row r="11" spans="1:8">
      <c r="A11" s="72" t="s">
        <v>71</v>
      </c>
      <c r="B11" s="186"/>
      <c r="C11" s="186"/>
      <c r="D11" s="39"/>
      <c r="E11" s="185"/>
      <c r="F11" s="18" t="e">
        <f>'P&amp;L'!#REF!</f>
        <v>#REF!</v>
      </c>
      <c r="G11" s="18">
        <v>8005</v>
      </c>
      <c r="H11" s="18" t="e">
        <f t="shared" si="0"/>
        <v>#REF!</v>
      </c>
    </row>
    <row r="12" spans="1:8">
      <c r="A12" s="72" t="s">
        <v>361</v>
      </c>
      <c r="B12" s="72"/>
      <c r="C12" s="72"/>
      <c r="D12" s="39"/>
      <c r="E12" s="51"/>
      <c r="F12" s="18">
        <f>'P&amp;L'!G12</f>
        <v>42992</v>
      </c>
      <c r="G12" s="18">
        <v>34887</v>
      </c>
      <c r="H12" s="18">
        <f t="shared" si="0"/>
        <v>8105</v>
      </c>
    </row>
    <row r="13" spans="1:8">
      <c r="A13" s="72" t="s">
        <v>167</v>
      </c>
      <c r="B13" s="72"/>
      <c r="C13" s="72"/>
      <c r="D13" s="39"/>
      <c r="E13" s="51"/>
      <c r="F13" s="18" t="e">
        <f>'P&amp;L'!#REF!</f>
        <v>#REF!</v>
      </c>
      <c r="G13" s="18">
        <v>9216</v>
      </c>
      <c r="H13" s="18" t="e">
        <f t="shared" si="0"/>
        <v>#REF!</v>
      </c>
    </row>
    <row r="14" spans="1:8">
      <c r="A14" s="72" t="s">
        <v>362</v>
      </c>
      <c r="B14" s="72"/>
      <c r="C14" s="72"/>
      <c r="D14" s="39"/>
      <c r="E14" s="28"/>
      <c r="F14" s="18">
        <v>0</v>
      </c>
      <c r="G14" s="18">
        <v>0</v>
      </c>
      <c r="H14" s="18">
        <f t="shared" si="0"/>
        <v>0</v>
      </c>
    </row>
    <row r="15" spans="1:8">
      <c r="A15" s="72"/>
      <c r="B15" s="72"/>
      <c r="C15" s="72"/>
      <c r="D15" s="39"/>
      <c r="E15" s="28"/>
      <c r="F15" s="112" t="e">
        <f>SUM(F9:F14)</f>
        <v>#REF!</v>
      </c>
      <c r="G15" s="112">
        <f>SUM(G9:G14)</f>
        <v>2622104</v>
      </c>
      <c r="H15" s="112" t="e">
        <f>SUM(H9:H14)</f>
        <v>#REF!</v>
      </c>
    </row>
    <row r="16" spans="1:8">
      <c r="A16" s="72"/>
      <c r="B16" s="72"/>
      <c r="C16" s="72"/>
      <c r="D16" s="39"/>
      <c r="E16" s="28"/>
      <c r="F16" s="25"/>
      <c r="G16" s="25"/>
      <c r="H16" s="25"/>
    </row>
    <row r="17" spans="1:10">
      <c r="A17" s="72" t="s">
        <v>611</v>
      </c>
      <c r="B17" s="72"/>
      <c r="C17" s="72"/>
      <c r="D17" s="39"/>
      <c r="E17" s="51"/>
      <c r="F17" s="18"/>
      <c r="G17" s="18"/>
      <c r="H17" s="18"/>
    </row>
    <row r="18" spans="1:10">
      <c r="A18" s="187" t="s">
        <v>82</v>
      </c>
      <c r="B18" s="72"/>
      <c r="C18" s="72"/>
      <c r="D18" s="39"/>
      <c r="E18" s="185"/>
      <c r="F18" s="25" t="e">
        <f>'P&amp;L'!#REF!</f>
        <v>#REF!</v>
      </c>
      <c r="G18" s="25">
        <v>777634</v>
      </c>
      <c r="H18" s="25" t="e">
        <f>F18-G18</f>
        <v>#REF!</v>
      </c>
    </row>
    <row r="19" spans="1:10">
      <c r="A19" s="186" t="s">
        <v>156</v>
      </c>
      <c r="B19" s="72"/>
      <c r="C19" s="72"/>
      <c r="D19" s="39"/>
      <c r="E19" s="185"/>
      <c r="F19" s="25">
        <v>0</v>
      </c>
      <c r="G19" s="25">
        <v>0</v>
      </c>
      <c r="H19" s="25">
        <f>F19-G19</f>
        <v>0</v>
      </c>
    </row>
    <row r="20" spans="1:10">
      <c r="A20" s="111"/>
      <c r="B20" s="188"/>
      <c r="C20" s="188"/>
      <c r="D20" s="39"/>
      <c r="E20" s="28"/>
      <c r="F20" s="112" t="e">
        <f>F18+F19</f>
        <v>#REF!</v>
      </c>
      <c r="G20" s="112">
        <f>G18+G19</f>
        <v>777634</v>
      </c>
      <c r="H20" s="112" t="e">
        <f>H18+H19</f>
        <v>#REF!</v>
      </c>
    </row>
    <row r="21" spans="1:10">
      <c r="A21" s="111"/>
      <c r="B21" s="188"/>
      <c r="C21" s="188"/>
      <c r="D21" s="39"/>
      <c r="E21" s="28"/>
      <c r="F21" s="25"/>
      <c r="G21" s="25"/>
      <c r="H21" s="25"/>
    </row>
    <row r="22" spans="1:10">
      <c r="A22" s="111" t="s">
        <v>109</v>
      </c>
      <c r="B22" s="188"/>
      <c r="C22" s="188"/>
      <c r="D22" s="39"/>
      <c r="E22" s="28"/>
      <c r="F22" s="25" t="e">
        <f>F15+F20</f>
        <v>#REF!</v>
      </c>
      <c r="G22" s="25">
        <f>G15+G20</f>
        <v>3399738</v>
      </c>
      <c r="H22" s="25" t="e">
        <f>H15+H20</f>
        <v>#REF!</v>
      </c>
    </row>
    <row r="23" spans="1:10">
      <c r="A23" s="111"/>
      <c r="B23" s="188"/>
      <c r="C23" s="188"/>
      <c r="D23" s="39"/>
      <c r="E23" s="28"/>
      <c r="F23" s="25"/>
      <c r="G23" s="25"/>
      <c r="H23" s="25"/>
    </row>
    <row r="24" spans="1:10">
      <c r="A24" s="189" t="s">
        <v>170</v>
      </c>
      <c r="B24" s="189"/>
      <c r="C24" s="189"/>
      <c r="D24" s="39"/>
      <c r="E24" s="185"/>
      <c r="F24" s="18"/>
      <c r="G24" s="18"/>
      <c r="H24" s="18"/>
    </row>
    <row r="25" spans="1:10">
      <c r="A25" s="72" t="s">
        <v>72</v>
      </c>
      <c r="B25" s="189"/>
      <c r="C25" s="189"/>
      <c r="D25" s="39"/>
      <c r="E25" s="185"/>
      <c r="F25" s="24">
        <f>ROUND('P&amp;L'!G15,0)</f>
        <v>119134</v>
      </c>
      <c r="G25" s="24">
        <v>16668</v>
      </c>
      <c r="H25" s="24">
        <f t="shared" ref="H25:H37" si="1">F25-G25</f>
        <v>102466</v>
      </c>
    </row>
    <row r="26" spans="1:10">
      <c r="A26" s="72" t="s">
        <v>168</v>
      </c>
      <c r="B26" s="72"/>
      <c r="C26" s="72"/>
      <c r="D26" s="39"/>
      <c r="E26" s="190"/>
      <c r="F26" s="27">
        <f>'P&amp;L'!G16</f>
        <v>93674</v>
      </c>
      <c r="G26" s="27">
        <v>243213</v>
      </c>
      <c r="H26" s="27">
        <f t="shared" si="1"/>
        <v>-149539</v>
      </c>
      <c r="J26" s="181">
        <f>102649/116*100</f>
        <v>88490.517241379319</v>
      </c>
    </row>
    <row r="27" spans="1:10">
      <c r="A27" s="72" t="s">
        <v>566</v>
      </c>
      <c r="B27" s="72"/>
      <c r="C27" s="72"/>
      <c r="D27" s="39"/>
      <c r="E27" s="190"/>
      <c r="F27" s="27">
        <f>'P&amp;L'!G17</f>
        <v>15213</v>
      </c>
      <c r="G27" s="27">
        <v>45801</v>
      </c>
      <c r="H27" s="27">
        <f t="shared" si="1"/>
        <v>-30588</v>
      </c>
      <c r="J27" s="181">
        <f>ROUND(J26,0)</f>
        <v>88491</v>
      </c>
    </row>
    <row r="28" spans="1:10">
      <c r="A28" s="72" t="s">
        <v>619</v>
      </c>
      <c r="B28" s="72"/>
      <c r="C28" s="72"/>
      <c r="D28" s="39"/>
      <c r="E28" s="190"/>
      <c r="F28" s="27">
        <f>'P&amp;L'!G18</f>
        <v>14988</v>
      </c>
      <c r="G28" s="27">
        <v>43046</v>
      </c>
      <c r="H28" s="27">
        <f t="shared" si="1"/>
        <v>-28058</v>
      </c>
    </row>
    <row r="29" spans="1:10">
      <c r="A29" s="72" t="s">
        <v>489</v>
      </c>
      <c r="B29" s="72"/>
      <c r="C29" s="72"/>
      <c r="D29" s="39"/>
      <c r="E29" s="185"/>
      <c r="F29" s="27">
        <f>'P&amp;L'!G21</f>
        <v>3517</v>
      </c>
      <c r="G29" s="27">
        <v>23313</v>
      </c>
      <c r="H29" s="27">
        <f t="shared" si="1"/>
        <v>-19796</v>
      </c>
      <c r="J29" s="181">
        <f>J27*16%</f>
        <v>14158.56</v>
      </c>
    </row>
    <row r="30" spans="1:10">
      <c r="A30" s="72" t="s">
        <v>435</v>
      </c>
      <c r="B30" s="72"/>
      <c r="C30" s="72"/>
      <c r="D30" s="39"/>
      <c r="E30" s="185"/>
      <c r="F30" s="27">
        <f>'P&amp;L'!G24</f>
        <v>83</v>
      </c>
      <c r="G30" s="27">
        <v>2399</v>
      </c>
      <c r="H30" s="27">
        <f t="shared" si="1"/>
        <v>-2316</v>
      </c>
      <c r="J30" s="181">
        <f>ROUND(J29,0)</f>
        <v>14159</v>
      </c>
    </row>
    <row r="31" spans="1:10">
      <c r="A31" s="72" t="s">
        <v>417</v>
      </c>
      <c r="B31" s="72"/>
      <c r="C31" s="72"/>
      <c r="D31" s="39"/>
      <c r="E31" s="185"/>
      <c r="F31" s="27" t="e">
        <f>'P&amp;L'!#REF!</f>
        <v>#REF!</v>
      </c>
      <c r="G31" s="27">
        <v>0</v>
      </c>
      <c r="H31" s="27" t="e">
        <f t="shared" si="1"/>
        <v>#REF!</v>
      </c>
    </row>
    <row r="32" spans="1:10">
      <c r="A32" s="72" t="s">
        <v>488</v>
      </c>
      <c r="B32" s="50"/>
      <c r="C32" s="50"/>
      <c r="D32" s="39"/>
      <c r="E32" s="191"/>
      <c r="F32" s="27">
        <f>'P&amp;L'!G25</f>
        <v>418</v>
      </c>
      <c r="G32" s="27">
        <v>772</v>
      </c>
      <c r="H32" s="27">
        <f t="shared" si="1"/>
        <v>-354</v>
      </c>
      <c r="J32" s="181">
        <f>J27+J30</f>
        <v>102650</v>
      </c>
    </row>
    <row r="33" spans="1:10">
      <c r="A33" s="72" t="s">
        <v>169</v>
      </c>
      <c r="B33" s="50"/>
      <c r="C33" s="50"/>
      <c r="D33" s="39"/>
      <c r="E33" s="191"/>
      <c r="F33" s="27" t="e">
        <f>'P&amp;L'!#REF!</f>
        <v>#REF!</v>
      </c>
      <c r="G33" s="27">
        <v>35711</v>
      </c>
      <c r="H33" s="27" t="e">
        <f t="shared" si="1"/>
        <v>#REF!</v>
      </c>
    </row>
    <row r="34" spans="1:10">
      <c r="A34" s="72" t="s">
        <v>391</v>
      </c>
      <c r="B34" s="50"/>
      <c r="C34" s="50"/>
      <c r="D34" s="39"/>
      <c r="E34" s="90"/>
      <c r="F34" s="27">
        <v>0</v>
      </c>
      <c r="G34" s="27">
        <v>0</v>
      </c>
      <c r="H34" s="27">
        <f t="shared" si="1"/>
        <v>0</v>
      </c>
    </row>
    <row r="35" spans="1:10">
      <c r="A35" s="72" t="s">
        <v>255</v>
      </c>
      <c r="B35" s="50"/>
      <c r="C35" s="39"/>
      <c r="D35" s="39"/>
      <c r="E35" s="191"/>
      <c r="F35" s="27">
        <v>0</v>
      </c>
      <c r="G35" s="27">
        <v>0</v>
      </c>
      <c r="H35" s="27">
        <f t="shared" si="1"/>
        <v>0</v>
      </c>
    </row>
    <row r="36" spans="1:10">
      <c r="A36" s="39" t="s">
        <v>294</v>
      </c>
      <c r="B36" s="39"/>
      <c r="C36" s="39"/>
      <c r="D36" s="39"/>
      <c r="E36" s="185"/>
      <c r="F36" s="27">
        <f>'P&amp;L'!G30</f>
        <v>60</v>
      </c>
      <c r="G36" s="27">
        <v>500</v>
      </c>
      <c r="H36" s="27">
        <f t="shared" si="1"/>
        <v>-440</v>
      </c>
    </row>
    <row r="37" spans="1:10" s="309" customFormat="1">
      <c r="A37" s="228" t="s">
        <v>54</v>
      </c>
      <c r="B37" s="329"/>
      <c r="C37" s="329"/>
      <c r="D37" s="16"/>
      <c r="E37" s="330"/>
      <c r="F37" s="29">
        <f>'P&amp;L'!G31</f>
        <v>0</v>
      </c>
      <c r="G37" s="29">
        <v>621</v>
      </c>
      <c r="H37" s="29">
        <f t="shared" si="1"/>
        <v>-621</v>
      </c>
      <c r="I37" s="310"/>
    </row>
    <row r="38" spans="1:10">
      <c r="A38" s="21"/>
      <c r="B38" s="16"/>
      <c r="C38" s="16"/>
      <c r="D38" s="16"/>
      <c r="E38" s="320"/>
      <c r="F38" s="25" t="e">
        <f>SUM(F25:F37)</f>
        <v>#REF!</v>
      </c>
      <c r="G38" s="25">
        <f>SUM(G25:G37)</f>
        <v>412044</v>
      </c>
      <c r="H38" s="25" t="e">
        <f>ROUNDUP(SUM(H25:H37),0)</f>
        <v>#REF!</v>
      </c>
      <c r="I38" s="311">
        <v>569467.73615999997</v>
      </c>
      <c r="J38" s="312" t="e">
        <f>I38-H38</f>
        <v>#REF!</v>
      </c>
    </row>
    <row r="39" spans="1:10">
      <c r="A39" s="39"/>
      <c r="B39" s="39"/>
      <c r="C39" s="39"/>
      <c r="D39" s="39"/>
      <c r="E39" s="185"/>
      <c r="F39" s="25"/>
      <c r="G39" s="25"/>
      <c r="H39" s="25"/>
    </row>
    <row r="40" spans="1:10">
      <c r="A40" s="189" t="s">
        <v>83</v>
      </c>
      <c r="B40" s="189"/>
      <c r="C40" s="189"/>
      <c r="D40" s="39"/>
      <c r="E40" s="185"/>
      <c r="F40" s="112" t="e">
        <f>F22-F38</f>
        <v>#REF!</v>
      </c>
      <c r="G40" s="112">
        <f>G22-G38</f>
        <v>2987694</v>
      </c>
      <c r="H40" s="112" t="e">
        <f>H22-H38</f>
        <v>#REF!</v>
      </c>
    </row>
    <row r="41" spans="1:10">
      <c r="A41" s="189"/>
      <c r="B41" s="189"/>
      <c r="C41" s="189"/>
      <c r="D41" s="39"/>
      <c r="E41" s="185"/>
      <c r="F41" s="25"/>
      <c r="G41" s="25"/>
      <c r="H41" s="25"/>
    </row>
    <row r="42" spans="1:10">
      <c r="A42" s="72" t="s">
        <v>2</v>
      </c>
      <c r="B42" s="72"/>
      <c r="C42" s="72"/>
      <c r="D42" s="39"/>
      <c r="E42" s="28"/>
      <c r="F42" s="18"/>
      <c r="G42" s="18"/>
      <c r="H42" s="18"/>
    </row>
    <row r="43" spans="1:10">
      <c r="A43" s="72" t="s">
        <v>84</v>
      </c>
      <c r="B43" s="72"/>
      <c r="C43" s="72"/>
      <c r="D43" s="39"/>
      <c r="E43" s="28"/>
      <c r="F43" s="18">
        <f>'P&amp;L'!G37</f>
        <v>2061</v>
      </c>
      <c r="G43" s="192">
        <v>-124398</v>
      </c>
      <c r="H43" s="18">
        <f>F43-G43</f>
        <v>126459</v>
      </c>
      <c r="J43" s="181">
        <v>431224</v>
      </c>
    </row>
    <row r="44" spans="1:10">
      <c r="A44" s="72"/>
      <c r="B44" s="72"/>
      <c r="C44" s="72"/>
      <c r="D44" s="39"/>
      <c r="E44" s="28"/>
      <c r="F44" s="18"/>
      <c r="G44" s="192"/>
      <c r="H44" s="18"/>
    </row>
    <row r="45" spans="1:10" s="309" customFormat="1">
      <c r="A45" s="362" t="s">
        <v>295</v>
      </c>
      <c r="B45" s="362"/>
      <c r="C45" s="362"/>
      <c r="D45" s="16"/>
      <c r="E45" s="361"/>
      <c r="F45" s="18">
        <f>'P&amp;L'!G38</f>
        <v>0</v>
      </c>
      <c r="G45" s="192">
        <v>-57280</v>
      </c>
      <c r="H45" s="18">
        <f>F45-G45</f>
        <v>57280</v>
      </c>
    </row>
    <row r="46" spans="1:10">
      <c r="A46" s="39"/>
      <c r="B46" s="189"/>
      <c r="C46" s="189"/>
      <c r="D46" s="39"/>
      <c r="E46" s="185"/>
      <c r="F46" s="25"/>
      <c r="G46" s="25"/>
      <c r="H46" s="25"/>
      <c r="J46" s="181">
        <v>435272</v>
      </c>
    </row>
    <row r="47" spans="1:10">
      <c r="A47" s="189" t="s">
        <v>85</v>
      </c>
      <c r="B47" s="189"/>
      <c r="C47" s="189"/>
      <c r="D47" s="39"/>
      <c r="E47" s="185"/>
      <c r="F47" s="112" t="e">
        <f>F40+F43+F45</f>
        <v>#REF!</v>
      </c>
      <c r="G47" s="112">
        <f>G40+G43+G45</f>
        <v>2806016</v>
      </c>
      <c r="H47" s="112" t="e">
        <f>H40+H43+H45</f>
        <v>#REF!</v>
      </c>
      <c r="I47" s="311">
        <v>380323.84284</v>
      </c>
      <c r="J47" s="181">
        <f>J46-J43</f>
        <v>4048</v>
      </c>
    </row>
    <row r="48" spans="1:10">
      <c r="A48" s="189"/>
      <c r="B48" s="189"/>
      <c r="C48" s="189"/>
      <c r="D48" s="39"/>
      <c r="E48" s="185"/>
      <c r="F48" s="25"/>
      <c r="G48" s="25"/>
      <c r="H48" s="25"/>
      <c r="I48" s="312" t="e">
        <f>H47-I47</f>
        <v>#REF!</v>
      </c>
    </row>
    <row r="49" spans="1:8">
      <c r="A49" s="39" t="s">
        <v>197</v>
      </c>
      <c r="B49" s="189"/>
      <c r="C49" s="189"/>
      <c r="D49" s="39"/>
      <c r="E49" s="185"/>
      <c r="F49" s="25">
        <v>0</v>
      </c>
      <c r="G49" s="25">
        <v>0</v>
      </c>
      <c r="H49" s="25"/>
    </row>
    <row r="50" spans="1:8">
      <c r="A50" s="39"/>
      <c r="B50" s="189"/>
      <c r="C50" s="189"/>
      <c r="D50" s="39"/>
      <c r="E50" s="185"/>
      <c r="F50" s="25"/>
      <c r="G50" s="25"/>
      <c r="H50" s="25"/>
    </row>
    <row r="51" spans="1:8" ht="12.75" thickBot="1">
      <c r="A51" s="189" t="s">
        <v>86</v>
      </c>
      <c r="B51" s="189"/>
      <c r="C51" s="189"/>
      <c r="D51" s="72"/>
      <c r="E51" s="193"/>
      <c r="F51" s="194" t="e">
        <f>F47-F49</f>
        <v>#REF!</v>
      </c>
      <c r="G51" s="194">
        <f>G47-G49</f>
        <v>2806016</v>
      </c>
      <c r="H51" s="194" t="e">
        <f>H47-H49</f>
        <v>#REF!</v>
      </c>
    </row>
    <row r="52" spans="1:8" ht="12.75" thickTop="1">
      <c r="A52" s="195"/>
      <c r="B52" s="196"/>
      <c r="C52" s="196"/>
      <c r="D52" s="197"/>
      <c r="E52" s="193"/>
      <c r="F52" s="198"/>
      <c r="G52" s="198"/>
      <c r="H52" s="198"/>
    </row>
    <row r="55" spans="1:8">
      <c r="F55" s="312" t="e">
        <f>F51-'P&amp;L'!G44</f>
        <v>#REF!</v>
      </c>
    </row>
  </sheetData>
  <customSheetViews>
    <customSheetView guid="{84FBBE83-FF6F-4C76-A58E-D04643F715A5}" scale="110" showPageBreaks="1" printArea="1" view="pageBreakPreview" topLeftCell="A34">
      <selection activeCell="K26" sqref="K26"/>
      <colBreaks count="1" manualBreakCount="1">
        <brk id="8" max="1048575" man="1"/>
      </colBreaks>
      <pageMargins left="0.75" right="0.75" top="1" bottom="1" header="0.5" footer="0.5"/>
      <pageSetup paperSize="9" scale="82" orientation="portrait" r:id="rId1"/>
      <headerFooter alignWithMargins="0"/>
    </customSheetView>
  </customSheetViews>
  <mergeCells count="1">
    <mergeCell ref="F7:H7"/>
  </mergeCells>
  <phoneticPr fontId="27" type="noConversion"/>
  <pageMargins left="0.75" right="0.75" top="1" bottom="1" header="0.5" footer="0.5"/>
  <pageSetup paperSize="9" scale="82" orientation="portrait" r:id="rId2"/>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sheetPr codeName="Sheet9">
    <tabColor indexed="11"/>
  </sheetPr>
  <dimension ref="A1:IG35"/>
  <sheetViews>
    <sheetView view="pageBreakPreview" zoomScaleSheetLayoutView="100" workbookViewId="0">
      <selection activeCell="K1" sqref="K1:R1048576"/>
    </sheetView>
  </sheetViews>
  <sheetFormatPr defaultRowHeight="12"/>
  <cols>
    <col min="1" max="1" width="5.125" style="18" customWidth="1"/>
    <col min="2" max="2" width="3.625" style="18" customWidth="1"/>
    <col min="3" max="3" width="31.625" style="18" customWidth="1"/>
    <col min="4" max="4" width="4.375" style="18" customWidth="1"/>
    <col min="5" max="5" width="5.375" style="30" customWidth="1"/>
    <col min="6" max="6" width="1.25" style="18" customWidth="1"/>
    <col min="7" max="7" width="14.75" style="18" customWidth="1"/>
    <col min="8" max="8" width="1.25" style="18" customWidth="1"/>
    <col min="9" max="9" width="15.375" style="18" customWidth="1"/>
    <col min="10" max="10" width="1.25" style="18" customWidth="1"/>
    <col min="11" max="16384" width="9" style="18"/>
  </cols>
  <sheetData>
    <row r="1" spans="1:9">
      <c r="A1" s="14" t="s">
        <v>653</v>
      </c>
      <c r="B1" s="14"/>
      <c r="C1" s="14"/>
      <c r="D1" s="14"/>
      <c r="E1" s="14"/>
      <c r="F1" s="14"/>
      <c r="G1" s="14"/>
      <c r="H1" s="14"/>
    </row>
    <row r="2" spans="1:9">
      <c r="A2" s="482" t="s">
        <v>649</v>
      </c>
      <c r="B2" s="68"/>
      <c r="C2" s="68"/>
      <c r="D2" s="68"/>
      <c r="E2" s="68"/>
      <c r="F2" s="68"/>
      <c r="G2" s="68"/>
      <c r="H2" s="30"/>
    </row>
    <row r="3" spans="1:9">
      <c r="A3" s="103" t="s">
        <v>796</v>
      </c>
      <c r="B3" s="68"/>
      <c r="C3" s="68"/>
      <c r="D3" s="68"/>
      <c r="E3" s="68"/>
      <c r="F3" s="68"/>
      <c r="G3" s="68"/>
      <c r="H3" s="30"/>
    </row>
    <row r="4" spans="1:9" ht="22.5">
      <c r="A4" s="103"/>
      <c r="B4" s="68"/>
      <c r="C4" s="68"/>
      <c r="D4" s="68"/>
      <c r="E4" s="484"/>
      <c r="F4" s="484"/>
      <c r="G4" s="512" t="s">
        <v>798</v>
      </c>
      <c r="H4" s="511"/>
      <c r="I4" s="512" t="s">
        <v>682</v>
      </c>
    </row>
    <row r="5" spans="1:9" hidden="1">
      <c r="A5" s="103"/>
      <c r="B5" s="68"/>
      <c r="C5" s="68"/>
      <c r="D5" s="68"/>
      <c r="E5" s="445"/>
      <c r="F5" s="290"/>
      <c r="G5" s="627"/>
      <c r="H5" s="627"/>
      <c r="I5" s="627"/>
    </row>
    <row r="6" spans="1:9" s="150" customFormat="1" ht="11.25">
      <c r="E6" s="149" t="s">
        <v>425</v>
      </c>
      <c r="F6" s="496"/>
      <c r="G6" s="631" t="s">
        <v>634</v>
      </c>
      <c r="H6" s="631"/>
      <c r="I6" s="631"/>
    </row>
    <row r="7" spans="1:9" s="150" customFormat="1" ht="11.25">
      <c r="E7" s="149"/>
      <c r="F7" s="497"/>
      <c r="G7" s="626" t="s">
        <v>628</v>
      </c>
      <c r="H7" s="626"/>
      <c r="I7" s="626"/>
    </row>
    <row r="8" spans="1:9" s="154" customFormat="1" ht="11.25"/>
    <row r="9" spans="1:9" s="154" customFormat="1" ht="11.25">
      <c r="A9" s="160" t="s">
        <v>830</v>
      </c>
      <c r="E9" s="158"/>
      <c r="F9" s="157"/>
      <c r="G9" s="157">
        <v>-39477</v>
      </c>
      <c r="H9" s="157"/>
      <c r="I9" s="157">
        <v>35278</v>
      </c>
    </row>
    <row r="10" spans="1:9" s="154" customFormat="1" ht="11.25">
      <c r="A10" s="160"/>
    </row>
    <row r="11" spans="1:9" s="154" customFormat="1" ht="11.25">
      <c r="A11" s="165" t="s">
        <v>857</v>
      </c>
    </row>
    <row r="12" spans="1:9" s="154" customFormat="1" ht="11.25">
      <c r="A12" s="160"/>
    </row>
    <row r="13" spans="1:9" s="154" customFormat="1" ht="11.25">
      <c r="A13" s="160" t="s">
        <v>867</v>
      </c>
    </row>
    <row r="14" spans="1:9" s="154" customFormat="1" ht="11.25">
      <c r="A14" s="291" t="s">
        <v>868</v>
      </c>
      <c r="E14" s="158">
        <v>6.1999999999999993</v>
      </c>
      <c r="G14" s="154">
        <v>-57080</v>
      </c>
      <c r="I14" s="154">
        <v>71542</v>
      </c>
    </row>
    <row r="15" spans="1:9" s="154" customFormat="1" ht="11.25">
      <c r="A15" s="160"/>
    </row>
    <row r="16" spans="1:9" s="154" customFormat="1" thickBot="1">
      <c r="A16" s="165" t="s">
        <v>869</v>
      </c>
      <c r="G16" s="166">
        <v>-96557</v>
      </c>
      <c r="I16" s="166">
        <v>106820</v>
      </c>
    </row>
    <row r="17" spans="1:241" s="154" customFormat="1" thickTop="1">
      <c r="A17" s="165" t="s">
        <v>616</v>
      </c>
      <c r="E17" s="157"/>
      <c r="G17" s="157"/>
    </row>
    <row r="18" spans="1:241">
      <c r="A18" s="69"/>
      <c r="B18" s="55"/>
      <c r="C18" s="55"/>
      <c r="D18" s="55"/>
      <c r="E18" s="70"/>
      <c r="F18" s="55"/>
      <c r="G18" s="55"/>
    </row>
    <row r="19" spans="1:241" s="16" customFormat="1">
      <c r="A19" s="367" t="s">
        <v>873</v>
      </c>
      <c r="B19" s="288"/>
      <c r="C19" s="288"/>
      <c r="D19" s="288"/>
      <c r="E19" s="288"/>
      <c r="F19" s="288"/>
      <c r="G19" s="288"/>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row>
    <row r="20" spans="1:241" s="16" customFormat="1">
      <c r="A20" s="285"/>
      <c r="B20" s="285"/>
      <c r="C20" s="285"/>
      <c r="D20" s="285"/>
      <c r="E20" s="285"/>
      <c r="F20" s="285"/>
      <c r="G20" s="285"/>
      <c r="H20" s="25"/>
    </row>
    <row r="21" spans="1:241" s="16" customFormat="1" ht="12" customHeight="1">
      <c r="A21" s="180"/>
      <c r="B21" s="180"/>
      <c r="C21" s="180"/>
      <c r="D21" s="180"/>
      <c r="E21" s="180"/>
      <c r="F21" s="180"/>
      <c r="G21" s="180"/>
      <c r="H21" s="25"/>
    </row>
    <row r="22" spans="1:241" s="16" customFormat="1" ht="12" customHeight="1">
      <c r="A22" s="180"/>
      <c r="B22" s="180"/>
      <c r="C22" s="180"/>
      <c r="D22" s="180"/>
      <c r="E22" s="180"/>
      <c r="F22" s="180"/>
      <c r="G22" s="180"/>
      <c r="H22" s="25"/>
    </row>
    <row r="23" spans="1:241" s="16" customFormat="1" ht="12" customHeight="1">
      <c r="A23" s="180"/>
      <c r="B23" s="180"/>
      <c r="C23" s="180"/>
      <c r="D23" s="180"/>
      <c r="E23" s="180"/>
      <c r="F23" s="180"/>
      <c r="G23" s="180"/>
      <c r="H23" s="25"/>
    </row>
    <row r="24" spans="1:241" s="16" customFormat="1" ht="12" customHeight="1">
      <c r="E24" s="17"/>
      <c r="F24" s="25"/>
      <c r="H24" s="25"/>
    </row>
    <row r="25" spans="1:241" s="16" customFormat="1" ht="12" customHeight="1">
      <c r="A25" s="303" t="s">
        <v>57</v>
      </c>
      <c r="B25" s="42"/>
      <c r="C25" s="15"/>
      <c r="D25" s="15"/>
      <c r="E25" s="15"/>
      <c r="F25" s="15"/>
      <c r="G25" s="15"/>
      <c r="H25" s="42"/>
      <c r="I25" s="38"/>
      <c r="J25" s="38"/>
    </row>
    <row r="26" spans="1:241" s="16" customFormat="1">
      <c r="A26" s="303" t="s">
        <v>58</v>
      </c>
      <c r="B26" s="42"/>
      <c r="C26" s="15"/>
      <c r="D26" s="15"/>
      <c r="E26" s="15"/>
      <c r="F26" s="15"/>
      <c r="G26" s="15"/>
      <c r="H26" s="42"/>
      <c r="I26" s="41"/>
      <c r="J26" s="40"/>
    </row>
    <row r="27" spans="1:241" s="16" customFormat="1">
      <c r="A27" s="42"/>
      <c r="B27" s="42"/>
      <c r="C27" s="42"/>
      <c r="D27" s="15"/>
      <c r="E27" s="15"/>
      <c r="F27" s="15"/>
      <c r="G27" s="15"/>
      <c r="H27" s="15"/>
      <c r="I27" s="41"/>
      <c r="J27" s="40"/>
    </row>
    <row r="28" spans="1:241" s="16" customFormat="1">
      <c r="D28" s="19"/>
      <c r="E28" s="19"/>
      <c r="F28" s="19"/>
      <c r="G28" s="19"/>
      <c r="H28" s="19"/>
      <c r="I28" s="41"/>
      <c r="J28" s="40"/>
    </row>
    <row r="29" spans="1:241" s="16" customFormat="1">
      <c r="I29" s="41"/>
      <c r="J29" s="40"/>
    </row>
    <row r="30" spans="1:241" s="45" customFormat="1">
      <c r="A30" s="303" t="s">
        <v>646</v>
      </c>
      <c r="B30" s="304"/>
      <c r="C30" s="304"/>
      <c r="D30" s="304"/>
      <c r="E30" s="304"/>
      <c r="F30" s="304"/>
      <c r="G30" s="304"/>
      <c r="H30" s="304"/>
      <c r="I30" s="41"/>
      <c r="J30" s="41"/>
    </row>
    <row r="31" spans="1:241" s="16" customFormat="1">
      <c r="E31" s="17"/>
      <c r="F31" s="18"/>
    </row>
    <row r="32" spans="1:241" s="16" customFormat="1">
      <c r="E32" s="17"/>
      <c r="F32" s="18"/>
    </row>
    <row r="33" spans="4:241" s="16" customFormat="1">
      <c r="E33" s="17"/>
      <c r="F33" s="18"/>
    </row>
    <row r="34" spans="4:241" s="16" customFormat="1">
      <c r="D34" s="17"/>
      <c r="E34" s="18"/>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row>
    <row r="35" spans="4:241" s="16" customFormat="1">
      <c r="D35" s="17"/>
      <c r="E35" s="18"/>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mergeCells count="3">
    <mergeCell ref="G5:I5"/>
    <mergeCell ref="G6:I6"/>
    <mergeCell ref="G7:I7"/>
  </mergeCells>
  <phoneticPr fontId="6" type="noConversion"/>
  <printOptions horizontalCentered="1"/>
  <pageMargins left="0.75" right="0.5" top="0.5" bottom="0.25" header="0" footer="0"/>
  <pageSetup paperSize="9" orientation="portrait" r:id="rId2"/>
  <headerFooter alignWithMargins="0">
    <oddFooter>&amp;C3 of 11</oddFooter>
  </headerFooter>
</worksheet>
</file>

<file path=xl/worksheets/sheet8.xml><?xml version="1.0" encoding="utf-8"?>
<worksheet xmlns="http://schemas.openxmlformats.org/spreadsheetml/2006/main" xmlns:r="http://schemas.openxmlformats.org/officeDocument/2006/relationships">
  <dimension ref="A1:G42"/>
  <sheetViews>
    <sheetView view="pageBreakPreview" zoomScale="110" zoomScaleSheetLayoutView="110" workbookViewId="0">
      <selection activeCell="K26" sqref="K26"/>
    </sheetView>
  </sheetViews>
  <sheetFormatPr defaultRowHeight="15.75"/>
  <cols>
    <col min="1" max="1" width="5.125" customWidth="1"/>
    <col min="2" max="2" width="3.625" style="18" customWidth="1"/>
    <col min="3" max="3" width="24.25" style="18" customWidth="1"/>
    <col min="4" max="4" width="4.375" style="18" customWidth="1"/>
    <col min="5" max="5" width="14.75" customWidth="1"/>
    <col min="6" max="6" width="12.625" customWidth="1"/>
    <col min="7" max="7" width="10.75" bestFit="1" customWidth="1"/>
  </cols>
  <sheetData>
    <row r="1" spans="1:7">
      <c r="A1" s="14" t="str">
        <f>BS!$A$1</f>
        <v>NIT ISLAMIC EQUITY FUND</v>
      </c>
      <c r="B1" s="14"/>
      <c r="C1" s="14"/>
      <c r="D1" s="14"/>
      <c r="G1" s="389" t="s">
        <v>609</v>
      </c>
    </row>
    <row r="2" spans="1:7">
      <c r="A2" s="59" t="s">
        <v>338</v>
      </c>
      <c r="B2" s="68"/>
      <c r="C2" s="68"/>
      <c r="D2" s="68"/>
    </row>
    <row r="3" spans="1:7">
      <c r="A3" s="103" t="str">
        <f>'P&amp;L'!$A$3</f>
        <v>FOR THE NINE AND THREE MONTHS PERIOD ENDED MARCH 31, 2016</v>
      </c>
      <c r="B3" s="68"/>
      <c r="C3" s="68"/>
      <c r="D3" s="68"/>
    </row>
    <row r="4" spans="1:7">
      <c r="A4" s="103" t="s">
        <v>556</v>
      </c>
      <c r="B4" s="68"/>
      <c r="C4" s="68"/>
      <c r="D4" s="68"/>
    </row>
    <row r="5" spans="1:7">
      <c r="B5" s="68"/>
      <c r="C5" s="68"/>
      <c r="D5" s="68"/>
    </row>
    <row r="6" spans="1:7" ht="42" customHeight="1">
      <c r="B6" s="68"/>
      <c r="C6" s="68"/>
      <c r="D6" s="68"/>
      <c r="E6" s="245" t="s">
        <v>608</v>
      </c>
      <c r="F6" s="245" t="s">
        <v>610</v>
      </c>
      <c r="G6" s="245" t="s">
        <v>81</v>
      </c>
    </row>
    <row r="7" spans="1:7">
      <c r="A7" s="160" t="s">
        <v>551</v>
      </c>
      <c r="B7" s="292"/>
      <c r="C7" s="292"/>
      <c r="D7" s="292"/>
      <c r="E7" s="153">
        <f>'Other Comp Income'!G9</f>
        <v>-39477</v>
      </c>
      <c r="F7" s="153">
        <v>-964290</v>
      </c>
      <c r="G7" s="153" t="e">
        <f>'Other Comp Income'!#REF!</f>
        <v>#REF!</v>
      </c>
    </row>
    <row r="8" spans="1:7" s="154" customFormat="1" ht="11.25">
      <c r="A8" s="160"/>
      <c r="G8" s="153"/>
    </row>
    <row r="9" spans="1:7">
      <c r="A9" s="165" t="s">
        <v>332</v>
      </c>
      <c r="B9" s="150"/>
      <c r="C9" s="150"/>
      <c r="D9" s="151"/>
      <c r="E9" s="153"/>
      <c r="G9" s="153"/>
    </row>
    <row r="10" spans="1:7" s="154" customFormat="1" ht="11.25">
      <c r="A10" s="160"/>
      <c r="G10" s="153"/>
    </row>
    <row r="11" spans="1:7">
      <c r="A11" s="160" t="s">
        <v>552</v>
      </c>
      <c r="B11" s="154"/>
      <c r="C11" s="154"/>
      <c r="D11" s="154"/>
      <c r="E11" s="153"/>
      <c r="G11" s="153"/>
    </row>
    <row r="12" spans="1:7">
      <c r="A12" s="167" t="s">
        <v>51</v>
      </c>
      <c r="B12" s="154"/>
      <c r="C12" s="154"/>
      <c r="D12" s="158"/>
      <c r="E12" s="153"/>
      <c r="G12" s="153"/>
    </row>
    <row r="13" spans="1:7">
      <c r="A13" s="291" t="s">
        <v>52</v>
      </c>
      <c r="B13" s="154"/>
      <c r="C13" s="154"/>
      <c r="D13" s="154"/>
      <c r="E13" s="153">
        <f>'Other Comp Income'!G14</f>
        <v>-57080</v>
      </c>
      <c r="F13" s="153">
        <v>6472300</v>
      </c>
      <c r="G13" s="153">
        <f>E13-F13</f>
        <v>-6529380</v>
      </c>
    </row>
    <row r="14" spans="1:7" s="154" customFormat="1" ht="11.25">
      <c r="A14" s="160"/>
      <c r="G14" s="153"/>
    </row>
    <row r="15" spans="1:7" ht="16.5" thickBot="1">
      <c r="A15" s="165" t="s">
        <v>557</v>
      </c>
      <c r="B15" s="154"/>
      <c r="C15" s="154"/>
      <c r="D15" s="154"/>
      <c r="E15" s="314">
        <f>E7+E13</f>
        <v>-96557</v>
      </c>
      <c r="F15" s="314">
        <f>F7+F13</f>
        <v>5508010</v>
      </c>
      <c r="G15" s="314" t="e">
        <f>SUM(G7:G14)</f>
        <v>#REF!</v>
      </c>
    </row>
    <row r="16" spans="1:7" ht="16.5" thickTop="1">
      <c r="A16" s="165"/>
      <c r="B16" s="154"/>
      <c r="C16" s="154"/>
      <c r="D16" s="154"/>
    </row>
    <row r="17" spans="2:4">
      <c r="B17" s="154"/>
      <c r="C17" s="154"/>
      <c r="D17" s="154"/>
    </row>
    <row r="18" spans="2:4">
      <c r="B18" s="154"/>
      <c r="C18" s="154"/>
      <c r="D18" s="158"/>
    </row>
    <row r="19" spans="2:4">
      <c r="B19" s="154"/>
      <c r="C19" s="154"/>
      <c r="D19" s="154"/>
    </row>
    <row r="20" spans="2:4">
      <c r="B20" s="154"/>
      <c r="C20" s="154"/>
      <c r="D20" s="154"/>
    </row>
    <row r="21" spans="2:4">
      <c r="B21" s="154"/>
      <c r="C21" s="154"/>
      <c r="D21" s="154"/>
    </row>
    <row r="22" spans="2:4">
      <c r="B22" s="55"/>
      <c r="C22" s="55"/>
      <c r="D22" s="55"/>
    </row>
    <row r="23" spans="2:4">
      <c r="B23" s="288"/>
      <c r="C23" s="288"/>
      <c r="D23" s="288"/>
    </row>
    <row r="24" spans="2:4">
      <c r="B24" s="285"/>
      <c r="C24" s="285"/>
      <c r="D24" s="285"/>
    </row>
    <row r="25" spans="2:4">
      <c r="B25" s="180"/>
      <c r="C25" s="180"/>
      <c r="D25" s="180"/>
    </row>
    <row r="26" spans="2:4">
      <c r="B26" s="180"/>
      <c r="C26" s="180"/>
      <c r="D26" s="180"/>
    </row>
    <row r="27" spans="2:4">
      <c r="B27" s="180"/>
      <c r="C27" s="180"/>
      <c r="D27" s="180"/>
    </row>
    <row r="28" spans="2:4">
      <c r="B28" s="16"/>
      <c r="C28" s="16"/>
      <c r="D28" s="16"/>
    </row>
    <row r="29" spans="2:4">
      <c r="B29" s="42"/>
      <c r="C29" s="15"/>
      <c r="D29" s="15"/>
    </row>
    <row r="30" spans="2:4">
      <c r="B30" s="42"/>
      <c r="C30" s="15"/>
      <c r="D30" s="15"/>
    </row>
    <row r="31" spans="2:4">
      <c r="B31" s="42"/>
      <c r="C31" s="42"/>
      <c r="D31" s="15"/>
    </row>
    <row r="32" spans="2:4">
      <c r="B32" s="16"/>
      <c r="C32" s="16"/>
      <c r="D32" s="19"/>
    </row>
    <row r="33" spans="2:4">
      <c r="B33" s="16"/>
      <c r="C33" s="16"/>
      <c r="D33" s="16"/>
    </row>
    <row r="34" spans="2:4">
      <c r="B34" s="304"/>
      <c r="C34" s="304"/>
      <c r="D34" s="304"/>
    </row>
    <row r="35" spans="2:4">
      <c r="B35" s="16"/>
      <c r="C35" s="16"/>
      <c r="D35" s="16"/>
    </row>
    <row r="36" spans="2:4">
      <c r="B36" s="16"/>
      <c r="C36" s="16"/>
      <c r="D36" s="16"/>
    </row>
    <row r="37" spans="2:4">
      <c r="B37" s="16"/>
      <c r="C37" s="16"/>
      <c r="D37" s="16"/>
    </row>
    <row r="38" spans="2:4">
      <c r="B38" s="16"/>
      <c r="C38" s="16"/>
      <c r="D38" s="16"/>
    </row>
    <row r="39" spans="2:4">
      <c r="B39" s="42"/>
      <c r="C39" s="42"/>
      <c r="D39" s="42"/>
    </row>
    <row r="40" spans="2:4">
      <c r="B40" s="42"/>
      <c r="C40" s="42"/>
      <c r="D40" s="42"/>
    </row>
    <row r="41" spans="2:4">
      <c r="B41" s="16"/>
      <c r="C41" s="16"/>
      <c r="D41" s="17"/>
    </row>
    <row r="42" spans="2:4">
      <c r="B42" s="16"/>
      <c r="C42" s="16"/>
      <c r="D42" s="17"/>
    </row>
  </sheetData>
  <customSheetViews>
    <customSheetView guid="{84FBBE83-FF6F-4C76-A58E-D04643F715A5}" scale="110" showPageBreaks="1" view="pageBreakPreview">
      <selection activeCell="F21" sqref="F21"/>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sheetPr codeName="Sheet6">
    <tabColor indexed="11"/>
    <pageSetUpPr fitToPage="1"/>
  </sheetPr>
  <dimension ref="A1:HM39"/>
  <sheetViews>
    <sheetView view="pageBreakPreview" topLeftCell="A19" zoomScaleSheetLayoutView="100" workbookViewId="0">
      <selection activeCell="I1" sqref="I1:O1048576"/>
    </sheetView>
  </sheetViews>
  <sheetFormatPr defaultRowHeight="12"/>
  <cols>
    <col min="1" max="1" width="5.125" style="18" customWidth="1"/>
    <col min="2" max="2" width="3.625" style="18" customWidth="1"/>
    <col min="3" max="3" width="41.625" style="18" customWidth="1"/>
    <col min="4" max="4" width="6.25" style="18" customWidth="1"/>
    <col min="5" max="5" width="10" style="58" customWidth="1"/>
    <col min="6" max="6" width="1.25" style="18" customWidth="1"/>
    <col min="7" max="7" width="13.875" style="18" customWidth="1"/>
    <col min="8" max="8" width="1.25" style="18" customWidth="1"/>
    <col min="9" max="16384" width="9" style="18"/>
  </cols>
  <sheetData>
    <row r="1" spans="1:8">
      <c r="A1" s="14" t="s">
        <v>653</v>
      </c>
      <c r="B1" s="14"/>
      <c r="C1" s="14"/>
      <c r="D1" s="14"/>
      <c r="E1" s="43"/>
      <c r="F1" s="14"/>
      <c r="G1" s="14"/>
      <c r="H1" s="14"/>
    </row>
    <row r="2" spans="1:8">
      <c r="A2" s="482" t="s">
        <v>650</v>
      </c>
      <c r="B2" s="68"/>
      <c r="C2" s="68"/>
      <c r="D2" s="68"/>
      <c r="E2" s="500"/>
      <c r="F2" s="68"/>
      <c r="G2" s="68"/>
      <c r="H2" s="30"/>
    </row>
    <row r="3" spans="1:8">
      <c r="A3" s="103" t="s">
        <v>800</v>
      </c>
      <c r="B3" s="68"/>
      <c r="C3" s="68"/>
      <c r="D3" s="68"/>
      <c r="E3" s="501"/>
      <c r="F3" s="68"/>
      <c r="G3" s="68"/>
      <c r="H3" s="30"/>
    </row>
    <row r="4" spans="1:8">
      <c r="A4" s="103"/>
      <c r="B4" s="68"/>
      <c r="C4" s="68"/>
      <c r="D4" s="68"/>
      <c r="E4" s="424"/>
      <c r="F4" s="484"/>
      <c r="G4" s="542" t="s">
        <v>801</v>
      </c>
      <c r="H4" s="30"/>
    </row>
    <row r="5" spans="1:8">
      <c r="A5" s="103"/>
      <c r="B5" s="68"/>
      <c r="C5" s="68"/>
      <c r="D5" s="68"/>
      <c r="E5" s="424"/>
      <c r="F5" s="290"/>
      <c r="G5" s="542" t="s">
        <v>797</v>
      </c>
      <c r="H5" s="30"/>
    </row>
    <row r="6" spans="1:8" s="39" customFormat="1">
      <c r="D6" s="51"/>
      <c r="E6" s="502"/>
      <c r="F6" s="496"/>
      <c r="G6" s="487" t="s">
        <v>403</v>
      </c>
      <c r="H6" s="408"/>
    </row>
    <row r="7" spans="1:8" s="39" customFormat="1">
      <c r="E7" s="490"/>
      <c r="F7" s="497"/>
      <c r="G7" s="486" t="s">
        <v>529</v>
      </c>
      <c r="H7" s="441"/>
    </row>
    <row r="8" spans="1:8" s="39" customFormat="1">
      <c r="D8" s="416"/>
      <c r="E8" s="503"/>
      <c r="F8" s="499"/>
      <c r="G8" s="499"/>
      <c r="H8" s="442"/>
    </row>
    <row r="9" spans="1:8">
      <c r="A9" s="217" t="s">
        <v>771</v>
      </c>
      <c r="D9" s="190"/>
      <c r="E9" s="25"/>
      <c r="F9" s="25"/>
      <c r="G9" s="25">
        <v>10648</v>
      </c>
      <c r="H9" s="25"/>
    </row>
    <row r="10" spans="1:8">
      <c r="A10" s="35"/>
      <c r="E10" s="25"/>
    </row>
    <row r="11" spans="1:8">
      <c r="A11" s="35"/>
      <c r="E11" s="25"/>
    </row>
    <row r="12" spans="1:8">
      <c r="A12" s="217" t="s">
        <v>2</v>
      </c>
      <c r="E12" s="25"/>
    </row>
    <row r="13" spans="1:8">
      <c r="A13" s="238" t="s">
        <v>769</v>
      </c>
      <c r="E13" s="25"/>
    </row>
    <row r="14" spans="1:8">
      <c r="A14" s="35" t="s">
        <v>770</v>
      </c>
      <c r="E14" s="25"/>
      <c r="G14" s="18">
        <v>-5223</v>
      </c>
    </row>
    <row r="15" spans="1:8">
      <c r="A15" s="35"/>
      <c r="E15" s="25"/>
    </row>
    <row r="16" spans="1:8">
      <c r="A16" s="217" t="s">
        <v>834</v>
      </c>
      <c r="E16" s="25"/>
      <c r="G16" s="18">
        <v>-39477</v>
      </c>
    </row>
    <row r="17" spans="1:221">
      <c r="A17" s="217"/>
      <c r="E17" s="25"/>
    </row>
    <row r="18" spans="1:221">
      <c r="A18" s="217"/>
      <c r="E18" s="25"/>
    </row>
    <row r="19" spans="1:221" ht="12.75" thickBot="1">
      <c r="A19" s="217" t="s">
        <v>858</v>
      </c>
      <c r="B19" s="443"/>
      <c r="C19" s="443"/>
      <c r="D19" s="443"/>
      <c r="E19" s="198"/>
      <c r="F19" s="443"/>
      <c r="G19" s="194">
        <v>-34052</v>
      </c>
    </row>
    <row r="20" spans="1:221" ht="12.75" thickTop="1">
      <c r="A20" s="35"/>
    </row>
    <row r="21" spans="1:221">
      <c r="A21" s="69"/>
      <c r="B21" s="55"/>
      <c r="C21" s="55"/>
      <c r="D21" s="55"/>
      <c r="E21" s="504"/>
      <c r="F21" s="55"/>
      <c r="G21" s="55"/>
    </row>
    <row r="22" spans="1:221" s="16" customFormat="1">
      <c r="A22" s="410" t="s">
        <v>873</v>
      </c>
      <c r="B22" s="440"/>
      <c r="C22" s="440"/>
      <c r="D22" s="440"/>
      <c r="E22" s="505"/>
      <c r="F22" s="440"/>
      <c r="G22" s="440"/>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row>
    <row r="23" spans="1:221" s="16" customFormat="1">
      <c r="B23" s="63"/>
      <c r="C23" s="63"/>
      <c r="D23" s="63"/>
      <c r="E23" s="433"/>
      <c r="F23" s="63"/>
      <c r="G23" s="63"/>
      <c r="H23" s="25"/>
    </row>
    <row r="24" spans="1:221" s="16" customFormat="1">
      <c r="B24" s="63"/>
      <c r="C24" s="63"/>
      <c r="D24" s="63"/>
      <c r="E24" s="433"/>
      <c r="F24" s="63"/>
      <c r="G24" s="63"/>
      <c r="H24" s="25"/>
    </row>
    <row r="25" spans="1:221" s="16" customFormat="1">
      <c r="B25" s="63"/>
      <c r="C25" s="63"/>
      <c r="D25" s="63"/>
      <c r="E25" s="433"/>
      <c r="F25" s="63"/>
      <c r="G25" s="63"/>
      <c r="H25" s="25"/>
    </row>
    <row r="26" spans="1:221" s="16" customFormat="1">
      <c r="B26" s="63"/>
      <c r="C26" s="63"/>
      <c r="D26" s="63"/>
      <c r="E26" s="433"/>
      <c r="F26" s="63"/>
      <c r="G26" s="63"/>
      <c r="H26" s="25"/>
    </row>
    <row r="27" spans="1:221" s="16" customFormat="1">
      <c r="B27" s="63"/>
      <c r="C27" s="63"/>
      <c r="D27" s="63"/>
      <c r="E27" s="433"/>
      <c r="F27" s="63"/>
      <c r="G27" s="63"/>
      <c r="H27" s="25"/>
    </row>
    <row r="28" spans="1:221" s="16" customFormat="1">
      <c r="B28" s="63"/>
      <c r="C28" s="63"/>
      <c r="D28" s="63"/>
      <c r="E28" s="433"/>
      <c r="F28" s="63"/>
      <c r="G28" s="63"/>
      <c r="H28" s="25"/>
    </row>
    <row r="29" spans="1:221" s="16" customFormat="1">
      <c r="B29" s="63"/>
      <c r="C29" s="63"/>
      <c r="D29" s="63"/>
      <c r="E29" s="433"/>
      <c r="F29" s="63"/>
      <c r="G29" s="63"/>
      <c r="H29" s="25"/>
    </row>
    <row r="30" spans="1:221" s="16" customFormat="1">
      <c r="B30" s="63"/>
      <c r="C30" s="63"/>
      <c r="D30" s="63"/>
      <c r="E30" s="433"/>
      <c r="F30" s="63"/>
      <c r="G30" s="63"/>
      <c r="H30" s="25"/>
    </row>
    <row r="31" spans="1:221" s="16" customFormat="1">
      <c r="B31" s="63"/>
      <c r="C31" s="63"/>
      <c r="D31" s="63"/>
      <c r="E31" s="433"/>
      <c r="F31" s="63"/>
      <c r="G31" s="63"/>
      <c r="H31" s="25"/>
    </row>
    <row r="32" spans="1:221" s="16" customFormat="1" ht="12" customHeight="1">
      <c r="B32" s="284"/>
      <c r="C32" s="284"/>
      <c r="D32" s="284"/>
      <c r="E32" s="506"/>
      <c r="F32" s="284"/>
      <c r="G32" s="284"/>
      <c r="H32" s="25"/>
    </row>
    <row r="33" spans="1:8" s="16" customFormat="1" ht="12" customHeight="1">
      <c r="A33" s="289" t="s">
        <v>874</v>
      </c>
      <c r="B33" s="284"/>
      <c r="C33" s="284"/>
      <c r="D33" s="284"/>
      <c r="E33" s="506"/>
      <c r="F33" s="284"/>
      <c r="G33" s="284"/>
      <c r="H33" s="25"/>
    </row>
    <row r="34" spans="1:8" s="16" customFormat="1" ht="12" customHeight="1">
      <c r="A34" s="289" t="s">
        <v>219</v>
      </c>
      <c r="B34" s="284"/>
      <c r="E34" s="507"/>
      <c r="F34" s="25"/>
      <c r="H34" s="25"/>
    </row>
    <row r="35" spans="1:8" s="16" customFormat="1" ht="12" customHeight="1">
      <c r="A35" s="67"/>
      <c r="B35" s="42"/>
      <c r="C35" s="15"/>
      <c r="D35" s="15"/>
      <c r="E35" s="304"/>
      <c r="F35" s="15"/>
      <c r="G35" s="15"/>
      <c r="H35" s="42"/>
    </row>
    <row r="36" spans="1:8" s="16" customFormat="1">
      <c r="A36" s="67"/>
      <c r="B36" s="42"/>
      <c r="C36" s="15"/>
      <c r="D36" s="15"/>
      <c r="E36" s="304"/>
      <c r="F36" s="15"/>
      <c r="G36" s="15"/>
      <c r="H36" s="42"/>
    </row>
    <row r="37" spans="1:8" s="16" customFormat="1">
      <c r="A37" s="67"/>
      <c r="B37" s="42"/>
      <c r="C37" s="42"/>
      <c r="D37" s="15"/>
      <c r="E37" s="304"/>
      <c r="F37" s="15"/>
      <c r="G37" s="15"/>
      <c r="H37" s="15"/>
    </row>
    <row r="38" spans="1:8" s="16" customFormat="1">
      <c r="A38" s="289" t="s">
        <v>200</v>
      </c>
      <c r="B38" s="42"/>
      <c r="C38" s="42"/>
      <c r="D38" s="15"/>
      <c r="E38" s="304"/>
      <c r="F38" s="15"/>
      <c r="G38" s="15"/>
      <c r="H38" s="15"/>
    </row>
    <row r="39" spans="1:8" s="16" customFormat="1">
      <c r="A39" s="67"/>
      <c r="B39" s="42"/>
      <c r="C39" s="42"/>
      <c r="D39" s="42"/>
      <c r="E39" s="508"/>
      <c r="F39" s="42"/>
      <c r="G39" s="42"/>
      <c r="H39" s="42"/>
    </row>
  </sheetData>
  <customSheetViews>
    <customSheetView guid="{84FBBE83-FF6F-4C76-A58E-D04643F715A5}" showPageBreaks="1" printArea="1" view="pageBreakPreview" topLeftCell="A4">
      <selection activeCell="K26" sqref="K26"/>
      <pageMargins left="0.75" right="0.5" top="0.5" bottom="0.25" header="0" footer="0"/>
      <printOptions horizontalCentered="1"/>
      <pageSetup paperSize="9" orientation="portrait" r:id="rId1"/>
      <headerFooter alignWithMargins="0">
        <oddFooter>&amp;C4 of 11</oddFooter>
      </headerFooter>
    </customSheetView>
  </customSheetViews>
  <phoneticPr fontId="6" type="noConversion"/>
  <printOptions horizontalCentered="1"/>
  <pageMargins left="0.75" right="0.5" top="0.5" bottom="0.25" header="0" footer="0"/>
  <pageSetup paperSize="9" orientation="portrait" r:id="rId2"/>
  <headerFooter alignWithMargins="0">
    <oddFooter>&amp;C4 of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35</vt:i4>
      </vt:variant>
    </vt:vector>
  </HeadingPairs>
  <TitlesOfParts>
    <vt:vector size="56" baseType="lpstr">
      <vt:lpstr>Links</vt:lpstr>
      <vt:lpstr>adjustments</vt:lpstr>
      <vt:lpstr>Title IEF</vt:lpstr>
      <vt:lpstr>BS</vt:lpstr>
      <vt:lpstr>P&amp;L</vt:lpstr>
      <vt:lpstr>Qtr - PnL</vt:lpstr>
      <vt:lpstr>Other Comp Income</vt:lpstr>
      <vt:lpstr>Qtr Other Comp Income</vt:lpstr>
      <vt:lpstr>Distri</vt:lpstr>
      <vt:lpstr>Qtr Distribution</vt:lpstr>
      <vt:lpstr>UHF</vt:lpstr>
      <vt:lpstr>Qtr - UHF</vt:lpstr>
      <vt:lpstr>cash flow</vt:lpstr>
      <vt:lpstr>Qtr -cashflow</vt:lpstr>
      <vt:lpstr>RP Q working</vt:lpstr>
      <vt:lpstr>cash flow working</vt:lpstr>
      <vt:lpstr>1</vt:lpstr>
      <vt:lpstr>P</vt:lpstr>
      <vt:lpstr>2</vt:lpstr>
      <vt:lpstr>3</vt:lpstr>
      <vt:lpstr>4</vt:lpstr>
      <vt:lpstr>L_AcctDes</vt:lpstr>
      <vt:lpstr>L_Adjust</vt:lpstr>
      <vt:lpstr>L_Adjust_GT</vt:lpstr>
      <vt:lpstr>L_AJE_Tot</vt:lpstr>
      <vt:lpstr>L_AJE_Tot_GT</vt:lpstr>
      <vt:lpstr>L_CompNum</vt:lpstr>
      <vt:lpstr>L_CY_Beg</vt:lpstr>
      <vt:lpstr>L_CY_Beg_GT</vt:lpstr>
      <vt:lpstr>L_CY_End</vt:lpstr>
      <vt:lpstr>L_CY_End_GT</vt:lpstr>
      <vt:lpstr>L_GrpNum</vt:lpstr>
      <vt:lpstr>L_Headings</vt:lpstr>
      <vt:lpstr>L_KeyValue</vt:lpstr>
      <vt:lpstr>L_PY_End</vt:lpstr>
      <vt:lpstr>L_PY_End_GT</vt:lpstr>
      <vt:lpstr>L_RJE_Tot</vt:lpstr>
      <vt:lpstr>L_RJE_Tot_GT</vt:lpstr>
      <vt:lpstr>L_RowNum</vt:lpstr>
      <vt:lpstr>'1'!Print_Area</vt:lpstr>
      <vt:lpstr>'2'!Print_Area</vt:lpstr>
      <vt:lpstr>'3'!Print_Area</vt:lpstr>
      <vt:lpstr>'4'!Print_Area</vt:lpstr>
      <vt:lpstr>BS!Print_Area</vt:lpstr>
      <vt:lpstr>'cash flow'!Print_Area</vt:lpstr>
      <vt:lpstr>'cash flow working'!Print_Area</vt:lpstr>
      <vt:lpstr>Distri!Print_Area</vt:lpstr>
      <vt:lpstr>'Other Comp Income'!Print_Area</vt:lpstr>
      <vt:lpstr>P!Print_Area</vt:lpstr>
      <vt:lpstr>'P&amp;L'!Print_Area</vt:lpstr>
      <vt:lpstr>'Qtr - PnL'!Print_Area</vt:lpstr>
      <vt:lpstr>'Qtr - UHF'!Print_Area</vt:lpstr>
      <vt:lpstr>'Qtr -cashflow'!Print_Area</vt:lpstr>
      <vt:lpstr>UHF!Print_Area</vt:lpstr>
      <vt:lpstr>'cash flow working'!Print_Titles</vt:lpstr>
      <vt:lpstr>Links!Print_Titles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TANZEEL ABDUL SATTAR</cp:lastModifiedBy>
  <cp:lastPrinted>2016-04-25T06:20:54Z</cp:lastPrinted>
  <dcterms:created xsi:type="dcterms:W3CDTF">2006-07-06T11:41:36Z</dcterms:created>
  <dcterms:modified xsi:type="dcterms:W3CDTF">2016-04-29T12:35:03Z</dcterms:modified>
</cp:coreProperties>
</file>